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Баланс э.э и мощн(2014)верный" sheetId="1" state="hidden" r:id="rId1"/>
    <sheet name="Баланс э.э и мощ 2020г план " sheetId="2" r:id="rId2"/>
    <sheet name="баланс э.э и мощн 15г" sheetId="3" state="hidden" r:id="rId3"/>
  </sheets>
  <externalReferences>
    <externalReference r:id="rId6"/>
  </externalReferences>
  <definedNames>
    <definedName name="org">'[1]Титульный'!$G$18</definedName>
  </definedNames>
  <calcPr fullCalcOnLoad="1"/>
</workbook>
</file>

<file path=xl/comments1.xml><?xml version="1.0" encoding="utf-8"?>
<comments xmlns="http://schemas.openxmlformats.org/spreadsheetml/2006/main">
  <authors>
    <author>tex9</author>
  </authors>
  <commentList>
    <comment ref="E12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транзит + 98-90+98-92
</t>
        </r>
      </text>
    </comment>
    <comment ref="E16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без транзита
</t>
        </r>
      </text>
    </comment>
  </commentList>
</comments>
</file>

<file path=xl/comments3.xml><?xml version="1.0" encoding="utf-8"?>
<comments xmlns="http://schemas.openxmlformats.org/spreadsheetml/2006/main">
  <authors>
    <author>tex9</author>
  </authors>
  <commentList>
    <comment ref="E10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транзит + 98-90+98-92
</t>
        </r>
      </text>
    </comment>
    <comment ref="E14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без транзита
</t>
        </r>
      </text>
    </comment>
  </commentList>
</comments>
</file>

<file path=xl/sharedStrings.xml><?xml version="1.0" encoding="utf-8"?>
<sst xmlns="http://schemas.openxmlformats.org/spreadsheetml/2006/main" count="217" uniqueCount="95">
  <si>
    <t>ВН</t>
  </si>
  <si>
    <t>НН</t>
  </si>
  <si>
    <t>1.1</t>
  </si>
  <si>
    <t>1.2</t>
  </si>
  <si>
    <t>1.3</t>
  </si>
  <si>
    <t>1.4</t>
  </si>
  <si>
    <t>4.1</t>
  </si>
  <si>
    <t>4.2</t>
  </si>
  <si>
    <t>4.3</t>
  </si>
  <si>
    <t>Баланс электрической энергии по сетям ВН, СН1, СН11 и НН</t>
  </si>
  <si>
    <t>(млн. кВт·ч)</t>
  </si>
  <si>
    <t>№
п/п</t>
  </si>
  <si>
    <t>всего</t>
  </si>
  <si>
    <t>СН1</t>
  </si>
  <si>
    <t>СН11</t>
  </si>
  <si>
    <t>из смежной сети, всего</t>
  </si>
  <si>
    <t>в том числе из сети</t>
  </si>
  <si>
    <t>от электростанций ПЭ (ЭСО)</t>
  </si>
  <si>
    <t>от других поставщиков (в т.ч.
с оптового рынка)</t>
  </si>
  <si>
    <t>поступление эл. энергии
от других организаций</t>
  </si>
  <si>
    <t>2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</si>
  <si>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</si>
  <si>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</si>
  <si>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</si>
  <si>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</si>
  <si>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</si>
  <si>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</si>
  <si>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</si>
  <si>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</si>
  <si>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</si>
  <si>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потребителям оптового рынка</t>
  </si>
  <si>
    <t>сальдо переток в другие организации</t>
  </si>
  <si>
    <t>Баланс электрической мощности по диапазонам напряжения ЭСО</t>
  </si>
  <si>
    <t>(МВт)</t>
  </si>
  <si>
    <t>ЧЧИ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</si>
  <si>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</si>
  <si>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</si>
  <si>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</si>
  <si>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
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</si>
  <si>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</si>
  <si>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</si>
  <si>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</si>
  <si>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</si>
  <si>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</si>
  <si>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</si>
  <si>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</si>
  <si>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</si>
  <si>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-</t>
  </si>
  <si>
    <t>2014 факт</t>
  </si>
  <si>
    <r>
      <rPr>
        <b/>
        <sz val="11"/>
        <rFont val="Times New Roman"/>
        <family val="1"/>
      </rPr>
      <t xml:space="preserve">Потери </t>
    </r>
    <r>
      <rPr>
        <sz val="11"/>
        <rFont val="Times New Roman"/>
        <family val="1"/>
      </rPr>
      <t>электроэнергии в сети</t>
    </r>
  </si>
  <si>
    <r>
      <rPr>
        <b/>
        <sz val="11"/>
        <rFont val="Times New Roman"/>
        <family val="1"/>
      </rPr>
      <t xml:space="preserve">Поступление </t>
    </r>
    <r>
      <rPr>
        <sz val="11"/>
        <rFont val="Times New Roman"/>
        <family val="1"/>
      </rPr>
      <t>эл. энергии в сеть, всего</t>
    </r>
  </si>
  <si>
    <r>
      <rPr>
        <b/>
        <sz val="11"/>
        <rFont val="Times New Roman"/>
        <family val="1"/>
      </rPr>
      <t>Полезный отпуск</t>
    </r>
    <r>
      <rPr>
        <sz val="11"/>
        <rFont val="Times New Roman"/>
        <family val="1"/>
      </rPr>
      <t xml:space="preserve"> из сети</t>
    </r>
  </si>
  <si>
    <t>2015 план</t>
  </si>
  <si>
    <t xml:space="preserve">2015 план </t>
  </si>
  <si>
    <t>(млн.  кВт·ч)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</si>
  <si>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</si>
  <si>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</si>
  <si>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</si>
  <si>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</si>
  <si>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</si>
  <si>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СН2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</si>
  <si>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</si>
  <si>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</si>
  <si>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</si>
  <si>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</si>
  <si>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</si>
  <si>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</si>
  <si>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</si>
  <si>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</si>
  <si>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</si>
  <si>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</si>
  <si>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</si>
  <si>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</si>
  <si>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</si>
  <si>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</si>
  <si>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</si>
  <si>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</si>
  <si>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</si>
  <si>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</si>
  <si>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</si>
  <si>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</si>
  <si>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</si>
  <si>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</si>
  <si>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</si>
  <si>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</si>
  <si>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</si>
  <si>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</si>
  <si>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</si>
  <si>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</si>
  <si>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</si>
  <si>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</si>
  <si>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</si>
  <si>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</si>
  <si>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</si>
  <si>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Баланс  электроэнергии и мощности при передаче по эл. сетям АО "Горэлектросеть"  на 2019 год ( план 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</si>
</sst>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.0"/>
    <numFmt numFmtId="194" formatCode="#,##0.0000"/>
    <numFmt numFmtId="195" formatCode="_-* #,##0.000_р_._-;\-* #,##0.000_р_._-;_-* &quot;-&quot;??_р_._-;_-@_-"/>
    <numFmt numFmtId="196" formatCode="_-* #,##0.0_р_._-;\-* #,##0.0_р_._-;_-* &quot;-&quot;??_р_._-;_-@_-"/>
    <numFmt numFmtId="197" formatCode="_-* #,##0.0_р_._-;\-* #,##0.0_р_._-;_-* &quot;-&quot;?_р_._-;_-@_-"/>
    <numFmt numFmtId="198" formatCode="_-* #,##0.000_р_._-;\-* #,##0.000_р_._-;_-* &quot;-&quot;???_р_._-;_-@_-"/>
    <numFmt numFmtId="199" formatCode="#,##0.0"/>
    <numFmt numFmtId="200" formatCode="0.000"/>
    <numFmt numFmtId="201" formatCode="#,##0.000"/>
    <numFmt numFmtId="202" formatCode="#,##0.000_ ;\-#,##0.000\ 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9"/>
      <color indexed="63"/>
      <name val="Tahoma"/>
      <family val="2"/>
    </font>
    <font>
      <sz val="10"/>
      <name val="Arial Cyr"/>
      <family val="0"/>
    </font>
    <font>
      <sz val="9"/>
      <color indexed="63"/>
      <name val="Tahoma"/>
      <family val="2"/>
    </font>
    <font>
      <sz val="9"/>
      <name val="Tahoma"/>
      <family val="2"/>
    </font>
    <font>
      <b/>
      <i/>
      <sz val="9"/>
      <color indexed="6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 tint="-0.24997000396251678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9" fontId="17" fillId="0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wrapText="1"/>
    </xf>
    <xf numFmtId="195" fontId="4" fillId="0" borderId="17" xfId="65" applyNumberFormat="1" applyFont="1" applyFill="1" applyBorder="1" applyAlignment="1">
      <alignment horizontal="center"/>
    </xf>
    <xf numFmtId="195" fontId="4" fillId="0" borderId="19" xfId="65" applyNumberFormat="1" applyFont="1" applyFill="1" applyBorder="1" applyAlignment="1">
      <alignment horizontal="center"/>
    </xf>
    <xf numFmtId="195" fontId="4" fillId="0" borderId="20" xfId="65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195" fontId="3" fillId="0" borderId="10" xfId="65" applyNumberFormat="1" applyFont="1" applyFill="1" applyBorder="1" applyAlignment="1">
      <alignment horizontal="center"/>
    </xf>
    <xf numFmtId="195" fontId="3" fillId="0" borderId="11" xfId="65" applyNumberFormat="1" applyFont="1" applyFill="1" applyBorder="1" applyAlignment="1">
      <alignment horizontal="center"/>
    </xf>
    <xf numFmtId="195" fontId="3" fillId="0" borderId="12" xfId="65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195" fontId="4" fillId="0" borderId="10" xfId="65" applyNumberFormat="1" applyFont="1" applyFill="1" applyBorder="1" applyAlignment="1">
      <alignment horizontal="center"/>
    </xf>
    <xf numFmtId="195" fontId="4" fillId="0" borderId="11" xfId="65" applyNumberFormat="1" applyFont="1" applyFill="1" applyBorder="1" applyAlignment="1">
      <alignment horizontal="center"/>
    </xf>
    <xf numFmtId="195" fontId="4" fillId="0" borderId="12" xfId="65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196" fontId="3" fillId="0" borderId="10" xfId="65" applyNumberFormat="1" applyFont="1" applyFill="1" applyBorder="1" applyAlignment="1">
      <alignment horizontal="center"/>
    </xf>
    <xf numFmtId="196" fontId="3" fillId="0" borderId="11" xfId="65" applyNumberFormat="1" applyFont="1" applyFill="1" applyBorder="1" applyAlignment="1">
      <alignment horizontal="center"/>
    </xf>
    <xf numFmtId="196" fontId="3" fillId="0" borderId="12" xfId="65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wrapText="1"/>
    </xf>
    <xf numFmtId="196" fontId="3" fillId="0" borderId="13" xfId="65" applyNumberFormat="1" applyFont="1" applyFill="1" applyBorder="1" applyAlignment="1">
      <alignment horizontal="center"/>
    </xf>
    <xf numFmtId="196" fontId="3" fillId="0" borderId="15" xfId="65" applyNumberFormat="1" applyFont="1" applyFill="1" applyBorder="1" applyAlignment="1">
      <alignment horizontal="center"/>
    </xf>
    <xf numFmtId="196" fontId="3" fillId="0" borderId="16" xfId="65" applyNumberFormat="1" applyFont="1" applyFill="1" applyBorder="1" applyAlignment="1">
      <alignment horizontal="center"/>
    </xf>
    <xf numFmtId="197" fontId="6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02" fontId="3" fillId="0" borderId="10" xfId="65" applyNumberFormat="1" applyFont="1" applyFill="1" applyBorder="1" applyAlignment="1">
      <alignment horizontal="center"/>
    </xf>
    <xf numFmtId="202" fontId="3" fillId="0" borderId="11" xfId="65" applyNumberFormat="1" applyFont="1" applyFill="1" applyBorder="1" applyAlignment="1">
      <alignment horizontal="center"/>
    </xf>
    <xf numFmtId="202" fontId="3" fillId="0" borderId="12" xfId="65" applyNumberFormat="1" applyFont="1" applyFill="1" applyBorder="1" applyAlignment="1">
      <alignment horizontal="center"/>
    </xf>
    <xf numFmtId="200" fontId="3" fillId="0" borderId="10" xfId="0" applyNumberFormat="1" applyFont="1" applyFill="1" applyBorder="1" applyAlignment="1">
      <alignment horizontal="center"/>
    </xf>
    <xf numFmtId="200" fontId="3" fillId="0" borderId="11" xfId="0" applyNumberFormat="1" applyFont="1" applyFill="1" applyBorder="1" applyAlignment="1">
      <alignment horizontal="center"/>
    </xf>
    <xf numFmtId="200" fontId="3" fillId="0" borderId="12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/>
    </xf>
    <xf numFmtId="200" fontId="4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/>
    </xf>
    <xf numFmtId="195" fontId="4" fillId="33" borderId="11" xfId="65" applyNumberFormat="1" applyFont="1" applyFill="1" applyBorder="1" applyAlignment="1">
      <alignment horizontal="center"/>
    </xf>
    <xf numFmtId="195" fontId="4" fillId="33" borderId="12" xfId="65" applyNumberFormat="1" applyFont="1" applyFill="1" applyBorder="1" applyAlignment="1">
      <alignment horizontal="center"/>
    </xf>
    <xf numFmtId="202" fontId="3" fillId="33" borderId="11" xfId="65" applyNumberFormat="1" applyFont="1" applyFill="1" applyBorder="1" applyAlignment="1">
      <alignment horizontal="center"/>
    </xf>
    <xf numFmtId="202" fontId="3" fillId="33" borderId="12" xfId="65" applyNumberFormat="1" applyFont="1" applyFill="1" applyBorder="1" applyAlignment="1">
      <alignment horizontal="center"/>
    </xf>
    <xf numFmtId="198" fontId="3" fillId="0" borderId="0" xfId="0" applyNumberFormat="1" applyFont="1" applyBorder="1" applyAlignment="1">
      <alignment/>
    </xf>
    <xf numFmtId="0" fontId="14" fillId="0" borderId="24" xfId="57" applyFont="1" applyFill="1" applyBorder="1" applyAlignment="1" applyProtection="1">
      <alignment vertical="center"/>
      <protection/>
    </xf>
    <xf numFmtId="0" fontId="14" fillId="0" borderId="24" xfId="55" applyFont="1" applyFill="1" applyBorder="1" applyAlignment="1" applyProtection="1">
      <alignment horizontal="center" vertical="center"/>
      <protection/>
    </xf>
    <xf numFmtId="0" fontId="16" fillId="0" borderId="0" xfId="57" applyFont="1" applyFill="1" applyBorder="1" applyAlignment="1" applyProtection="1">
      <alignment vertical="center"/>
      <protection/>
    </xf>
    <xf numFmtId="0" fontId="14" fillId="0" borderId="0" xfId="55" applyFont="1" applyFill="1" applyBorder="1" applyAlignment="1" applyProtection="1">
      <alignment horizontal="center" vertical="center"/>
      <protection/>
    </xf>
    <xf numFmtId="0" fontId="16" fillId="0" borderId="24" xfId="55" applyFont="1" applyBorder="1" applyAlignment="1" applyProtection="1">
      <alignment vertical="center"/>
      <protection/>
    </xf>
    <xf numFmtId="49" fontId="16" fillId="0" borderId="24" xfId="53" applyFont="1" applyBorder="1" applyAlignment="1">
      <alignment horizontal="right" vertical="center"/>
      <protection/>
    </xf>
    <xf numFmtId="0" fontId="16" fillId="0" borderId="25" xfId="56" applyFont="1" applyBorder="1" applyAlignment="1" applyProtection="1">
      <alignment horizontal="center" vertical="center" wrapText="1"/>
      <protection/>
    </xf>
    <xf numFmtId="0" fontId="16" fillId="0" borderId="24" xfId="55" applyFont="1" applyBorder="1" applyAlignment="1" applyProtection="1">
      <alignment horizontal="center" vertical="center" wrapText="1"/>
      <protection/>
    </xf>
    <xf numFmtId="49" fontId="16" fillId="0" borderId="25" xfId="53" applyFont="1" applyBorder="1" applyAlignment="1">
      <alignment vertical="center" wrapText="1"/>
      <protection/>
    </xf>
    <xf numFmtId="49" fontId="16" fillId="0" borderId="25" xfId="53" applyFont="1" applyBorder="1" applyAlignment="1">
      <alignment horizontal="center" vertical="center" wrapText="1"/>
      <protection/>
    </xf>
    <xf numFmtId="194" fontId="16" fillId="34" borderId="25" xfId="53" applyNumberFormat="1" applyFont="1" applyFill="1" applyBorder="1" applyAlignment="1" applyProtection="1">
      <alignment horizontal="right" vertical="center"/>
      <protection/>
    </xf>
    <xf numFmtId="194" fontId="16" fillId="35" borderId="25" xfId="53" applyNumberFormat="1" applyFont="1" applyFill="1" applyBorder="1" applyAlignment="1" applyProtection="1">
      <alignment horizontal="right" vertical="center"/>
      <protection locked="0"/>
    </xf>
    <xf numFmtId="0" fontId="16" fillId="0" borderId="0" xfId="55" applyFont="1" applyAlignment="1" applyProtection="1">
      <alignment vertical="center"/>
      <protection/>
    </xf>
    <xf numFmtId="0" fontId="16" fillId="0" borderId="0" xfId="55" applyNumberFormat="1" applyFont="1" applyAlignment="1" applyProtection="1">
      <alignment vertical="center"/>
      <protection/>
    </xf>
    <xf numFmtId="0" fontId="16" fillId="0" borderId="0" xfId="54" applyFont="1" applyAlignment="1" applyProtection="1">
      <alignment vertical="center"/>
      <protection/>
    </xf>
    <xf numFmtId="49" fontId="16" fillId="0" borderId="0" xfId="55" applyNumberFormat="1" applyFont="1" applyAlignment="1" applyProtection="1">
      <alignment vertical="center"/>
      <protection/>
    </xf>
    <xf numFmtId="0" fontId="16" fillId="0" borderId="0" xfId="55" applyFont="1" applyBorder="1" applyAlignment="1" applyProtection="1">
      <alignment vertical="center"/>
      <protection/>
    </xf>
    <xf numFmtId="0" fontId="14" fillId="0" borderId="0" xfId="55" applyFont="1" applyBorder="1" applyAlignment="1" applyProtection="1">
      <alignment horizontal="right" vertical="center"/>
      <protection/>
    </xf>
    <xf numFmtId="0" fontId="14" fillId="0" borderId="0" xfId="55" applyFont="1" applyAlignment="1" applyProtection="1">
      <alignment horizontal="center" vertical="center"/>
      <protection/>
    </xf>
    <xf numFmtId="0" fontId="16" fillId="0" borderId="26" xfId="55" applyFont="1" applyBorder="1" applyAlignment="1" applyProtection="1">
      <alignment vertical="center"/>
      <protection/>
    </xf>
    <xf numFmtId="49" fontId="16" fillId="0" borderId="0" xfId="53" applyFont="1" applyAlignment="1" applyProtection="1">
      <alignment vertical="center"/>
      <protection/>
    </xf>
    <xf numFmtId="49" fontId="16" fillId="0" borderId="0" xfId="53" applyFont="1" applyBorder="1" applyAlignment="1" applyProtection="1">
      <alignment vertical="center"/>
      <protection/>
    </xf>
    <xf numFmtId="49" fontId="16" fillId="0" borderId="26" xfId="53" applyFont="1" applyBorder="1" applyAlignment="1" applyProtection="1">
      <alignment vertical="center"/>
      <protection/>
    </xf>
    <xf numFmtId="0" fontId="16" fillId="0" borderId="0" xfId="55" applyFont="1" applyFill="1" applyBorder="1" applyAlignment="1" applyProtection="1">
      <alignment vertical="center"/>
      <protection/>
    </xf>
    <xf numFmtId="0" fontId="16" fillId="0" borderId="0" xfId="55" applyFont="1" applyFill="1" applyBorder="1" applyAlignment="1" applyProtection="1">
      <alignment horizontal="center" vertical="center" wrapText="1"/>
      <protection/>
    </xf>
    <xf numFmtId="194" fontId="14" fillId="34" borderId="25" xfId="53" applyNumberFormat="1" applyFont="1" applyFill="1" applyBorder="1" applyAlignment="1" applyProtection="1">
      <alignment horizontal="right" vertical="center"/>
      <protection/>
    </xf>
    <xf numFmtId="195" fontId="3" fillId="0" borderId="27" xfId="65" applyNumberFormat="1" applyFont="1" applyFill="1" applyBorder="1" applyAlignment="1">
      <alignment horizontal="center"/>
    </xf>
    <xf numFmtId="195" fontId="3" fillId="0" borderId="19" xfId="65" applyNumberFormat="1" applyFont="1" applyFill="1" applyBorder="1" applyAlignment="1">
      <alignment horizontal="center"/>
    </xf>
    <xf numFmtId="195" fontId="3" fillId="0" borderId="28" xfId="65" applyNumberFormat="1" applyFont="1" applyFill="1" applyBorder="1" applyAlignment="1">
      <alignment horizontal="center"/>
    </xf>
    <xf numFmtId="195" fontId="3" fillId="0" borderId="20" xfId="65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2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95" fontId="3" fillId="0" borderId="22" xfId="65" applyNumberFormat="1" applyFont="1" applyFill="1" applyBorder="1" applyAlignment="1">
      <alignment horizontal="center"/>
    </xf>
    <xf numFmtId="195" fontId="3" fillId="0" borderId="17" xfId="65" applyNumberFormat="1" applyFont="1" applyFill="1" applyBorder="1" applyAlignment="1">
      <alignment horizontal="center"/>
    </xf>
    <xf numFmtId="49" fontId="16" fillId="0" borderId="34" xfId="53" applyFont="1" applyBorder="1" applyAlignment="1">
      <alignment horizontal="center" vertical="center"/>
      <protection/>
    </xf>
    <xf numFmtId="49" fontId="16" fillId="0" borderId="35" xfId="53" applyFont="1" applyBorder="1" applyAlignment="1">
      <alignment horizontal="center" vertical="center"/>
      <protection/>
    </xf>
    <xf numFmtId="49" fontId="16" fillId="0" borderId="36" xfId="53" applyFont="1" applyBorder="1" applyAlignment="1">
      <alignment horizontal="center" vertical="center"/>
      <protection/>
    </xf>
    <xf numFmtId="49" fontId="18" fillId="0" borderId="25" xfId="53" applyFont="1" applyBorder="1" applyAlignment="1">
      <alignment horizontal="center" vertical="center"/>
      <protection/>
    </xf>
    <xf numFmtId="0" fontId="16" fillId="0" borderId="25" xfId="56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57" fillId="36" borderId="0" xfId="0" applyFont="1" applyFill="1" applyBorder="1" applyAlignment="1">
      <alignment horizontal="center" wrapText="1"/>
    </xf>
    <xf numFmtId="0" fontId="16" fillId="0" borderId="0" xfId="53" applyNumberFormat="1" applyFont="1" applyAlignment="1" applyProtection="1">
      <alignment vertical="center"/>
      <protection/>
    </xf>
    <xf numFmtId="49" fontId="16" fillId="0" borderId="0" xfId="53" applyNumberFormat="1" applyFont="1" applyAlignment="1" applyProtection="1">
      <alignment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олезный отпуск электроэнергии и мощности, реализуемой по нерегулируемым ценам" xfId="54"/>
    <cellStyle name="Обычный_Полезный отпуск электроэнергии и мощности, реализуемой по регулируемым ценам" xfId="55"/>
    <cellStyle name="Обычный_Сведения об отпуске (передаче) электроэнергии потребителям распределительными сетевыми организациями" xfId="56"/>
    <cellStyle name="Обычный_Шаблон по источникам для Модуля Реестр (2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45;&#1061;&#1054;&#1058;&#1044;&#1045;&#1051;\&#1064;&#1048;&#1053;&#1050;&#1040;&#1056;&#1045;&#1053;&#1050;&#1054;%20&#1045;,&#1042;,\&#1060;&#1054;&#1056;&#1052;&#1040;-46-&#1069;&#1069;&#1069;%20&#1045;&#1048;&#1040;&#1057;%20&#1084;&#1086;&#1085;&#1080;&#1090;&#1086;&#1088;&#1080;&#1085;&#1075;\2015\46EP.ST(v2.0)%20%20&#1075;&#1086;&#1076;&#1086;&#1074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МП "Горэлектросеть" г.Магнитогорска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40">
      <selection activeCell="H49" sqref="H49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5.7109375" style="1" bestFit="1" customWidth="1"/>
    <col min="4" max="4" width="11.57421875" style="1" customWidth="1"/>
    <col min="5" max="5" width="12.7109375" style="1" customWidth="1"/>
    <col min="6" max="6" width="11.57421875" style="2" bestFit="1" customWidth="1"/>
    <col min="7" max="7" width="11.57421875" style="1" bestFit="1" customWidth="1"/>
    <col min="8" max="8" width="13.421875" style="1" bestFit="1" customWidth="1"/>
    <col min="9" max="10" width="11.57421875" style="1" bestFit="1" customWidth="1"/>
    <col min="11" max="11" width="13.00390625" style="1" customWidth="1"/>
    <col min="12" max="12" width="11.57421875" style="1" bestFit="1" customWidth="1"/>
    <col min="13" max="13" width="13.421875" style="1" bestFit="1" customWidth="1"/>
    <col min="14" max="16" width="11.57421875" style="1" bestFit="1" customWidth="1"/>
    <col min="17" max="17" width="13.28125" style="1" bestFit="1" customWidth="1"/>
    <col min="18" max="18" width="12.28125" style="1" customWidth="1"/>
    <col min="19" max="16384" width="9.140625" style="1" customWidth="1"/>
  </cols>
  <sheetData>
    <row r="1" spans="7:16" ht="15">
      <c r="G1" s="3"/>
      <c r="L1" s="3"/>
      <c r="M1" s="3"/>
      <c r="N1" s="3"/>
      <c r="O1" s="3"/>
      <c r="P1" s="3"/>
    </row>
    <row r="2" ht="15"/>
    <row r="3" spans="1:17" ht="16.5">
      <c r="A3" s="118" t="s">
        <v>9</v>
      </c>
      <c r="B3" s="118"/>
      <c r="C3" s="118"/>
      <c r="D3" s="118"/>
      <c r="E3" s="118"/>
      <c r="F3" s="118"/>
      <c r="G3" s="118"/>
      <c r="H3" s="4"/>
      <c r="I3" s="4"/>
      <c r="J3" s="4"/>
      <c r="K3" s="4"/>
      <c r="L3" s="4"/>
      <c r="M3" s="4"/>
      <c r="N3" s="4"/>
      <c r="O3" s="4"/>
      <c r="P3" s="4"/>
      <c r="Q3" s="4"/>
    </row>
    <row r="4" ht="15"/>
    <row r="5" spans="7:16" ht="20.25" customHeight="1" thickBot="1">
      <c r="G5" s="5" t="s">
        <v>10</v>
      </c>
      <c r="L5" s="5"/>
      <c r="M5" s="5"/>
      <c r="N5" s="5"/>
      <c r="O5" s="5"/>
      <c r="P5" s="5"/>
    </row>
    <row r="6" spans="1:7" ht="15.75">
      <c r="A6" s="111" t="s">
        <v>11</v>
      </c>
      <c r="B6" s="113"/>
      <c r="C6" s="121" t="s">
        <v>48</v>
      </c>
      <c r="D6" s="122"/>
      <c r="E6" s="122"/>
      <c r="F6" s="122"/>
      <c r="G6" s="123"/>
    </row>
    <row r="7" spans="1:7" ht="15">
      <c r="A7" s="112"/>
      <c r="B7" s="114"/>
      <c r="C7" s="6" t="s">
        <v>12</v>
      </c>
      <c r="D7" s="7" t="s">
        <v>0</v>
      </c>
      <c r="E7" s="7" t="s">
        <v>13</v>
      </c>
      <c r="F7" s="7" t="s">
        <v>14</v>
      </c>
      <c r="G7" s="8" t="s">
        <v>1</v>
      </c>
    </row>
    <row r="8" spans="1:7" ht="15.75" thickBot="1">
      <c r="A8" s="9">
        <v>1</v>
      </c>
      <c r="B8" s="10">
        <v>2</v>
      </c>
      <c r="C8" s="11">
        <v>3</v>
      </c>
      <c r="D8" s="12">
        <v>4</v>
      </c>
      <c r="E8" s="12">
        <v>5</v>
      </c>
      <c r="F8" s="12">
        <v>6</v>
      </c>
      <c r="G8" s="13">
        <v>7</v>
      </c>
    </row>
    <row r="9" spans="1:7" ht="30">
      <c r="A9" s="14">
        <v>1</v>
      </c>
      <c r="B9" s="15" t="s">
        <v>50</v>
      </c>
      <c r="C9" s="16">
        <v>1149.99</v>
      </c>
      <c r="D9" s="17">
        <v>839.994</v>
      </c>
      <c r="E9" s="17">
        <v>583.279</v>
      </c>
      <c r="F9" s="17">
        <f>F10+F16</f>
        <v>894.256</v>
      </c>
      <c r="G9" s="18">
        <f>G10+G16</f>
        <v>602.555</v>
      </c>
    </row>
    <row r="10" spans="1:7" ht="15">
      <c r="A10" s="19" t="s">
        <v>2</v>
      </c>
      <c r="B10" s="20" t="s">
        <v>15</v>
      </c>
      <c r="C10" s="21"/>
      <c r="D10" s="22">
        <f>D12+D13+D14</f>
        <v>0</v>
      </c>
      <c r="E10" s="22">
        <v>355.491</v>
      </c>
      <c r="F10" s="22">
        <f>F12+F13</f>
        <v>812.886</v>
      </c>
      <c r="G10" s="23">
        <v>601.717</v>
      </c>
    </row>
    <row r="11" spans="1:7" ht="15">
      <c r="A11" s="19"/>
      <c r="B11" s="20" t="s">
        <v>16</v>
      </c>
      <c r="C11" s="21"/>
      <c r="D11" s="22"/>
      <c r="E11" s="22"/>
      <c r="F11" s="22"/>
      <c r="G11" s="23"/>
    </row>
    <row r="12" spans="1:7" ht="15">
      <c r="A12" s="19"/>
      <c r="B12" s="20" t="s">
        <v>0</v>
      </c>
      <c r="C12" s="21"/>
      <c r="D12" s="22"/>
      <c r="E12" s="22">
        <f>E10</f>
        <v>355.491</v>
      </c>
      <c r="F12" s="22">
        <v>443.953</v>
      </c>
      <c r="G12" s="23"/>
    </row>
    <row r="13" spans="1:7" ht="15">
      <c r="A13" s="19"/>
      <c r="B13" s="20" t="s">
        <v>13</v>
      </c>
      <c r="C13" s="21"/>
      <c r="D13" s="22"/>
      <c r="E13" s="22"/>
      <c r="F13" s="22">
        <v>368.933</v>
      </c>
      <c r="G13" s="23"/>
    </row>
    <row r="14" spans="1:7" ht="15">
      <c r="A14" s="19"/>
      <c r="B14" s="20" t="s">
        <v>14</v>
      </c>
      <c r="C14" s="21"/>
      <c r="D14" s="22"/>
      <c r="E14" s="22"/>
      <c r="F14" s="22"/>
      <c r="G14" s="23">
        <f>G10</f>
        <v>601.717</v>
      </c>
    </row>
    <row r="15" spans="1:7" ht="30">
      <c r="A15" s="19" t="s">
        <v>3</v>
      </c>
      <c r="B15" s="20" t="s">
        <v>17</v>
      </c>
      <c r="C15" s="21"/>
      <c r="D15" s="22"/>
      <c r="E15" s="22"/>
      <c r="F15" s="22"/>
      <c r="G15" s="23"/>
    </row>
    <row r="16" spans="1:7" ht="32.25" customHeight="1">
      <c r="A16" s="24" t="s">
        <v>4</v>
      </c>
      <c r="B16" s="20" t="s">
        <v>18</v>
      </c>
      <c r="C16" s="21">
        <f>C9</f>
        <v>1149.99</v>
      </c>
      <c r="D16" s="22">
        <f>D9</f>
        <v>839.994</v>
      </c>
      <c r="E16" s="22">
        <v>227.788</v>
      </c>
      <c r="F16" s="22">
        <v>81.37</v>
      </c>
      <c r="G16" s="23">
        <v>0.838</v>
      </c>
    </row>
    <row r="17" spans="1:7" ht="32.25" customHeight="1">
      <c r="A17" s="24" t="s">
        <v>5</v>
      </c>
      <c r="B17" s="20" t="s">
        <v>19</v>
      </c>
      <c r="C17" s="21"/>
      <c r="D17" s="22"/>
      <c r="E17" s="22"/>
      <c r="F17" s="22"/>
      <c r="G17" s="23"/>
    </row>
    <row r="18" spans="1:7" ht="32.25" customHeight="1">
      <c r="A18" s="19" t="s">
        <v>20</v>
      </c>
      <c r="B18" s="20" t="s">
        <v>49</v>
      </c>
      <c r="C18" s="25">
        <f>SUM(D18:G18)</f>
        <v>136.04500000000002</v>
      </c>
      <c r="D18" s="75">
        <v>16.242</v>
      </c>
      <c r="E18" s="75">
        <v>13.089</v>
      </c>
      <c r="F18" s="75">
        <v>32.674</v>
      </c>
      <c r="G18" s="76">
        <v>74.04</v>
      </c>
    </row>
    <row r="19" spans="1:7" ht="21.75" customHeight="1">
      <c r="A19" s="19"/>
      <c r="B19" s="20" t="s">
        <v>21</v>
      </c>
      <c r="C19" s="61">
        <f>C18/C16*100</f>
        <v>11.830102870459744</v>
      </c>
      <c r="D19" s="77">
        <f>D18/D9*100</f>
        <v>1.9335852398945708</v>
      </c>
      <c r="E19" s="77">
        <f>E18/E9*100</f>
        <v>2.2440375875010075</v>
      </c>
      <c r="F19" s="77">
        <f>F18/F9*100</f>
        <v>3.653763575530944</v>
      </c>
      <c r="G19" s="78">
        <f>G18/G9*100</f>
        <v>12.287674984026356</v>
      </c>
    </row>
    <row r="20" spans="1:7" ht="46.5" customHeight="1">
      <c r="A20" s="24" t="s">
        <v>22</v>
      </c>
      <c r="B20" s="20" t="s">
        <v>23</v>
      </c>
      <c r="C20" s="21">
        <f>SUM(D20:G20)</f>
        <v>0.492</v>
      </c>
      <c r="D20" s="22"/>
      <c r="E20" s="22"/>
      <c r="F20" s="22"/>
      <c r="G20" s="23">
        <v>0.492</v>
      </c>
    </row>
    <row r="21" spans="1:7" ht="15">
      <c r="A21" s="19" t="s">
        <v>24</v>
      </c>
      <c r="B21" s="20" t="s">
        <v>51</v>
      </c>
      <c r="C21" s="25">
        <f>C9-C18</f>
        <v>1013.9449999999999</v>
      </c>
      <c r="D21" s="26">
        <f>D9-E12-F12-D18</f>
        <v>24.308000000000067</v>
      </c>
      <c r="E21" s="26">
        <f>E9-F13-E18</f>
        <v>201.257</v>
      </c>
      <c r="F21" s="26">
        <f>F9-G14-F18</f>
        <v>259.865</v>
      </c>
      <c r="G21" s="27">
        <f>G9-G18</f>
        <v>528.515</v>
      </c>
    </row>
    <row r="22" spans="1:7" ht="15" customHeight="1">
      <c r="A22" s="28"/>
      <c r="B22" s="29" t="s">
        <v>25</v>
      </c>
      <c r="C22" s="124">
        <f>SUM(D22:G23)</f>
        <v>1013.945</v>
      </c>
      <c r="D22" s="106">
        <f>D21</f>
        <v>24.308000000000067</v>
      </c>
      <c r="E22" s="106">
        <f>E21</f>
        <v>201.257</v>
      </c>
      <c r="F22" s="106">
        <f>F21</f>
        <v>259.865</v>
      </c>
      <c r="G22" s="108">
        <f>G21</f>
        <v>528.515</v>
      </c>
    </row>
    <row r="23" spans="1:7" ht="15" customHeight="1">
      <c r="A23" s="30" t="s">
        <v>6</v>
      </c>
      <c r="B23" s="31" t="s">
        <v>26</v>
      </c>
      <c r="C23" s="125"/>
      <c r="D23" s="107"/>
      <c r="E23" s="107"/>
      <c r="F23" s="107"/>
      <c r="G23" s="109"/>
    </row>
    <row r="24" spans="1:7" ht="15">
      <c r="A24" s="19"/>
      <c r="B24" s="20" t="s">
        <v>27</v>
      </c>
      <c r="C24" s="21"/>
      <c r="D24" s="22"/>
      <c r="E24" s="22"/>
      <c r="F24" s="22"/>
      <c r="G24" s="23"/>
    </row>
    <row r="25" spans="1:7" ht="30" customHeight="1">
      <c r="A25" s="24"/>
      <c r="B25" s="20" t="s">
        <v>28</v>
      </c>
      <c r="C25" s="32"/>
      <c r="D25" s="33"/>
      <c r="E25" s="33"/>
      <c r="F25" s="33"/>
      <c r="G25" s="34"/>
    </row>
    <row r="26" spans="1:7" ht="32.25" customHeight="1">
      <c r="A26" s="19"/>
      <c r="B26" s="20" t="s">
        <v>29</v>
      </c>
      <c r="C26" s="32"/>
      <c r="D26" s="33"/>
      <c r="E26" s="33"/>
      <c r="F26" s="33"/>
      <c r="G26" s="34"/>
    </row>
    <row r="27" spans="1:7" ht="32.25" customHeight="1">
      <c r="A27" s="19" t="s">
        <v>7</v>
      </c>
      <c r="B27" s="20" t="s">
        <v>30</v>
      </c>
      <c r="C27" s="32"/>
      <c r="D27" s="33"/>
      <c r="E27" s="33"/>
      <c r="F27" s="33"/>
      <c r="G27" s="34"/>
    </row>
    <row r="28" spans="1:7" ht="32.25" customHeight="1" thickBot="1">
      <c r="A28" s="35" t="s">
        <v>8</v>
      </c>
      <c r="B28" s="36" t="s">
        <v>31</v>
      </c>
      <c r="C28" s="37"/>
      <c r="D28" s="38"/>
      <c r="E28" s="38"/>
      <c r="F28" s="38"/>
      <c r="G28" s="39"/>
    </row>
    <row r="29" spans="14:17" ht="22.5" customHeight="1">
      <c r="N29" s="40" t="e">
        <f>#REF!-#REF!</f>
        <v>#REF!</v>
      </c>
      <c r="O29" s="40" t="e">
        <f>#REF!-#REF!</f>
        <v>#REF!</v>
      </c>
      <c r="P29" s="40" t="e">
        <f>#REF!-#REF!</f>
        <v>#REF!</v>
      </c>
      <c r="Q29" s="40" t="e">
        <f>#REF!-#REF!</f>
        <v>#REF!</v>
      </c>
    </row>
    <row r="30" spans="1:17" ht="16.5">
      <c r="A30" s="110" t="s">
        <v>32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ht="2.25" customHeight="1">
      <c r="F31" s="1"/>
    </row>
    <row r="32" spans="6:12" ht="20.25" customHeight="1" thickBot="1">
      <c r="F32" s="1"/>
      <c r="G32" s="5" t="s">
        <v>33</v>
      </c>
      <c r="L32" s="5"/>
    </row>
    <row r="33" spans="1:8" ht="15">
      <c r="A33" s="111" t="s">
        <v>11</v>
      </c>
      <c r="B33" s="113"/>
      <c r="C33" s="115" t="s">
        <v>48</v>
      </c>
      <c r="D33" s="116"/>
      <c r="E33" s="116"/>
      <c r="F33" s="116"/>
      <c r="G33" s="117"/>
      <c r="H33" s="3" t="s">
        <v>34</v>
      </c>
    </row>
    <row r="34" spans="1:8" ht="15">
      <c r="A34" s="112"/>
      <c r="B34" s="114"/>
      <c r="C34" s="48" t="s">
        <v>12</v>
      </c>
      <c r="D34" s="49" t="s">
        <v>0</v>
      </c>
      <c r="E34" s="49" t="s">
        <v>13</v>
      </c>
      <c r="F34" s="49" t="s">
        <v>14</v>
      </c>
      <c r="G34" s="50" t="s">
        <v>1</v>
      </c>
      <c r="H34" s="51">
        <v>5348</v>
      </c>
    </row>
    <row r="35" spans="1:7" ht="15.75" thickBot="1">
      <c r="A35" s="9">
        <v>1</v>
      </c>
      <c r="B35" s="10">
        <v>2</v>
      </c>
      <c r="C35" s="9">
        <v>3</v>
      </c>
      <c r="D35" s="52">
        <v>4</v>
      </c>
      <c r="E35" s="52">
        <v>5</v>
      </c>
      <c r="F35" s="52">
        <v>6</v>
      </c>
      <c r="G35" s="53">
        <v>7</v>
      </c>
    </row>
    <row r="36" spans="1:7" ht="30">
      <c r="A36" s="14">
        <v>1</v>
      </c>
      <c r="B36" s="15" t="s">
        <v>35</v>
      </c>
      <c r="C36" s="68">
        <v>215.0317875841436</v>
      </c>
      <c r="D36" s="68">
        <v>157.06694091249065</v>
      </c>
      <c r="E36" s="68">
        <v>109.06488406881077</v>
      </c>
      <c r="F36" s="68">
        <v>167.21316379955124</v>
      </c>
      <c r="G36" s="68">
        <v>112.66922213911741</v>
      </c>
    </row>
    <row r="37" spans="1:7" ht="15">
      <c r="A37" s="19" t="s">
        <v>2</v>
      </c>
      <c r="B37" s="20" t="s">
        <v>36</v>
      </c>
      <c r="C37" s="64"/>
      <c r="D37" s="65"/>
      <c r="E37" s="65">
        <v>66.47176514584892</v>
      </c>
      <c r="F37" s="65">
        <v>151.9981301421092</v>
      </c>
      <c r="G37" s="65">
        <v>112.51252804786836</v>
      </c>
    </row>
    <row r="38" spans="1:7" ht="15">
      <c r="A38" s="19"/>
      <c r="B38" s="20" t="s">
        <v>16</v>
      </c>
      <c r="C38" s="64"/>
      <c r="D38" s="65"/>
      <c r="E38" s="65"/>
      <c r="F38" s="65"/>
      <c r="G38" s="66"/>
    </row>
    <row r="39" spans="1:7" ht="15">
      <c r="A39" s="19"/>
      <c r="B39" s="20" t="s">
        <v>0</v>
      </c>
      <c r="C39" s="64"/>
      <c r="D39" s="65"/>
      <c r="E39" s="65">
        <v>66.47176514584892</v>
      </c>
      <c r="F39" s="65">
        <v>83.01290201944651</v>
      </c>
      <c r="G39" s="66"/>
    </row>
    <row r="40" spans="1:7" ht="15">
      <c r="A40" s="19"/>
      <c r="B40" s="20" t="s">
        <v>13</v>
      </c>
      <c r="C40" s="64"/>
      <c r="D40" s="65"/>
      <c r="E40" s="65"/>
      <c r="F40" s="65">
        <v>68.98522812266268</v>
      </c>
      <c r="G40" s="66"/>
    </row>
    <row r="41" spans="1:7" ht="15">
      <c r="A41" s="19"/>
      <c r="B41" s="20" t="s">
        <v>14</v>
      </c>
      <c r="C41" s="64"/>
      <c r="D41" s="65"/>
      <c r="E41" s="65"/>
      <c r="F41" s="65"/>
      <c r="G41" s="66">
        <v>112.51252804786836</v>
      </c>
    </row>
    <row r="42" spans="1:7" ht="15">
      <c r="A42" s="19" t="s">
        <v>3</v>
      </c>
      <c r="B42" s="20" t="s">
        <v>37</v>
      </c>
      <c r="C42" s="64"/>
      <c r="D42" s="65"/>
      <c r="E42" s="65"/>
      <c r="F42" s="65"/>
      <c r="G42" s="66"/>
    </row>
    <row r="43" spans="1:7" ht="30">
      <c r="A43" s="19" t="s">
        <v>4</v>
      </c>
      <c r="B43" s="20" t="s">
        <v>38</v>
      </c>
      <c r="C43" s="64">
        <v>215.0317875841436</v>
      </c>
      <c r="D43" s="64">
        <v>157.06694091249065</v>
      </c>
      <c r="E43" s="64">
        <v>42.59311892296186</v>
      </c>
      <c r="F43" s="64">
        <v>15.215033657442035</v>
      </c>
      <c r="G43" s="64">
        <v>0.15669409124906505</v>
      </c>
    </row>
    <row r="44" spans="1:7" ht="15">
      <c r="A44" s="19" t="s">
        <v>5</v>
      </c>
      <c r="B44" s="20" t="s">
        <v>39</v>
      </c>
      <c r="C44" s="64"/>
      <c r="D44" s="65"/>
      <c r="E44" s="65"/>
      <c r="F44" s="65"/>
      <c r="G44" s="66"/>
    </row>
    <row r="45" spans="1:7" ht="15">
      <c r="A45" s="19" t="s">
        <v>20</v>
      </c>
      <c r="B45" s="20" t="s">
        <v>40</v>
      </c>
      <c r="C45" s="67">
        <v>25.438481675392676</v>
      </c>
      <c r="D45" s="67">
        <v>3.037023186237846</v>
      </c>
      <c r="E45" s="67">
        <f>E18/5348*1000</f>
        <v>2.4474569932685113</v>
      </c>
      <c r="F45" s="67">
        <v>6.109573672400897</v>
      </c>
      <c r="G45" s="67">
        <v>13.844427823485416</v>
      </c>
    </row>
    <row r="46" spans="1:7" ht="15">
      <c r="A46" s="19"/>
      <c r="B46" s="20" t="s">
        <v>41</v>
      </c>
      <c r="C46" s="64">
        <v>11.830102870459747</v>
      </c>
      <c r="D46" s="65">
        <v>1.9335852398945708</v>
      </c>
      <c r="E46" s="65">
        <v>2.244037587501007</v>
      </c>
      <c r="F46" s="65">
        <v>3.653763575530944</v>
      </c>
      <c r="G46" s="65">
        <v>12.287674984026358</v>
      </c>
    </row>
    <row r="47" spans="1:7" ht="42.75" customHeight="1">
      <c r="A47" s="24" t="s">
        <v>22</v>
      </c>
      <c r="B47" s="20" t="s">
        <v>42</v>
      </c>
      <c r="C47" s="64">
        <v>0.09199700822737472</v>
      </c>
      <c r="D47" s="65"/>
      <c r="E47" s="65"/>
      <c r="F47" s="65"/>
      <c r="G47" s="66">
        <v>0.09199700822737472</v>
      </c>
    </row>
    <row r="48" spans="1:7" ht="30">
      <c r="A48" s="24" t="s">
        <v>24</v>
      </c>
      <c r="B48" s="20" t="s">
        <v>43</v>
      </c>
      <c r="C48" s="67">
        <f>C21/5348*1000</f>
        <v>189.59330590875092</v>
      </c>
      <c r="D48" s="67">
        <f>D21/5348*1000</f>
        <v>4.54525056095738</v>
      </c>
      <c r="E48" s="67">
        <f>E21/5348*1000</f>
        <v>37.63219895287958</v>
      </c>
      <c r="F48" s="67">
        <f>F21/5348*1000</f>
        <v>48.591062079281976</v>
      </c>
      <c r="G48" s="67">
        <f>G21/5348*1000</f>
        <v>98.82479431563202</v>
      </c>
    </row>
    <row r="49" spans="1:7" ht="87.75" customHeight="1">
      <c r="A49" s="24" t="s">
        <v>6</v>
      </c>
      <c r="B49" s="20" t="s">
        <v>44</v>
      </c>
      <c r="C49" s="64">
        <f>C48</f>
        <v>189.59330590875092</v>
      </c>
      <c r="D49" s="64">
        <f>D48</f>
        <v>4.54525056095738</v>
      </c>
      <c r="E49" s="64">
        <f>E48</f>
        <v>37.63219895287958</v>
      </c>
      <c r="F49" s="64">
        <f>F48</f>
        <v>48.591062079281976</v>
      </c>
      <c r="G49" s="64">
        <f>G48</f>
        <v>98.82479431563202</v>
      </c>
    </row>
    <row r="50" spans="1:7" ht="45">
      <c r="A50" s="24" t="s">
        <v>7</v>
      </c>
      <c r="B50" s="20" t="s">
        <v>45</v>
      </c>
      <c r="C50" s="54"/>
      <c r="D50" s="55"/>
      <c r="E50" s="55"/>
      <c r="F50" s="55"/>
      <c r="G50" s="56"/>
    </row>
    <row r="51" spans="1:7" ht="15.75" thickBot="1">
      <c r="A51" s="57" t="s">
        <v>8</v>
      </c>
      <c r="B51" s="36" t="s">
        <v>46</v>
      </c>
      <c r="C51" s="58"/>
      <c r="D51" s="59"/>
      <c r="E51" s="59"/>
      <c r="F51" s="59"/>
      <c r="G51" s="60"/>
    </row>
    <row r="52" spans="1:13" s="41" customFormat="1" ht="18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</row>
    <row r="53" s="43" customFormat="1" ht="12.75">
      <c r="A53" s="42"/>
    </row>
    <row r="54" spans="1:13" s="43" customFormat="1" ht="15.75">
      <c r="A54" s="44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s="43" customFormat="1" ht="15.75">
      <c r="A55" s="44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2" s="43" customFormat="1" ht="15.75">
      <c r="A56" s="46"/>
      <c r="B56" s="47"/>
    </row>
    <row r="57" spans="1:2" s="43" customFormat="1" ht="15.75">
      <c r="A57" s="44"/>
      <c r="B57" s="44"/>
    </row>
    <row r="58" spans="1:2" s="43" customFormat="1" ht="15.75">
      <c r="A58" s="44"/>
      <c r="B58" s="44"/>
    </row>
    <row r="59" ht="30" customHeight="1"/>
    <row r="60" spans="1:2" ht="15.75" customHeight="1">
      <c r="A60" s="120"/>
      <c r="B60" s="120"/>
    </row>
  </sheetData>
  <sheetProtection/>
  <mergeCells count="15">
    <mergeCell ref="A3:G3"/>
    <mergeCell ref="A52:M52"/>
    <mergeCell ref="A60:B60"/>
    <mergeCell ref="A6:A7"/>
    <mergeCell ref="B6:B7"/>
    <mergeCell ref="C6:G6"/>
    <mergeCell ref="C22:C23"/>
    <mergeCell ref="D22:D23"/>
    <mergeCell ref="E22:E23"/>
    <mergeCell ref="F22:F23"/>
    <mergeCell ref="G22:G23"/>
    <mergeCell ref="A30:Q30"/>
    <mergeCell ref="A33:A34"/>
    <mergeCell ref="B33:B34"/>
    <mergeCell ref="C33:G33"/>
  </mergeCells>
  <printOptions/>
  <pageMargins left="0.5118110236220472" right="0" top="0.5511811023622047" bottom="0.35433070866141736" header="0.31496062992125984" footer="0.31496062992125984"/>
  <pageSetup fitToWidth="0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S92"/>
  <sheetViews>
    <sheetView tabSelected="1" zoomScalePageLayoutView="0" workbookViewId="0" topLeftCell="C31">
      <selection activeCell="F66" sqref="F66"/>
    </sheetView>
  </sheetViews>
  <sheetFormatPr defaultColWidth="9.140625" defaultRowHeight="12.75"/>
  <cols>
    <col min="1" max="2" width="9.140625" style="92" hidden="1" customWidth="1"/>
    <col min="3" max="3" width="4.140625" style="92" customWidth="1"/>
    <col min="4" max="4" width="40.8515625" style="92" customWidth="1"/>
    <col min="5" max="5" width="6.7109375" style="92" customWidth="1"/>
    <col min="6" max="10" width="15.7109375" style="92" customWidth="1"/>
    <col min="11" max="11" width="9.28125" style="92" customWidth="1"/>
    <col min="12" max="35" width="11.7109375" style="92" customWidth="1"/>
    <col min="36" max="16384" width="9.140625" style="92" customWidth="1"/>
  </cols>
  <sheetData>
    <row r="1" ht="11.25" hidden="1"/>
    <row r="2" ht="11.25" hidden="1"/>
    <row r="3" ht="11.25" hidden="1"/>
    <row r="4" spans="1:17" ht="11.25" hidden="1">
      <c r="A4" s="93"/>
      <c r="F4" s="94"/>
      <c r="G4" s="94"/>
      <c r="H4" s="94"/>
      <c r="I4" s="94"/>
      <c r="J4" s="94"/>
      <c r="K4" s="94"/>
      <c r="M4" s="94"/>
      <c r="N4" s="94"/>
      <c r="O4" s="94"/>
      <c r="P4" s="94"/>
      <c r="Q4" s="94"/>
    </row>
    <row r="5" spans="1:17" ht="11.25" hidden="1">
      <c r="A5" s="95"/>
      <c r="F5" s="92" t="s">
        <v>82</v>
      </c>
      <c r="G5" s="92" t="s">
        <v>83</v>
      </c>
      <c r="H5" s="92" t="s">
        <v>84</v>
      </c>
      <c r="I5" s="92" t="s">
        <v>85</v>
      </c>
      <c r="J5" s="92" t="s">
        <v>86</v>
      </c>
      <c r="K5" s="92" t="s">
        <v>87</v>
      </c>
      <c r="L5" s="92" t="s">
        <v>88</v>
      </c>
      <c r="M5" s="92" t="s">
        <v>89</v>
      </c>
      <c r="N5" s="92" t="s">
        <v>90</v>
      </c>
      <c r="O5" s="92" t="s">
        <v>91</v>
      </c>
      <c r="P5" s="92" t="s">
        <v>92</v>
      </c>
      <c r="Q5" s="92" t="s">
        <v>93</v>
      </c>
    </row>
    <row r="6" ht="11.25" hidden="1">
      <c r="A6" s="95"/>
    </row>
    <row r="7" spans="1:17" ht="12" customHeight="1">
      <c r="A7" s="95"/>
      <c r="D7" s="96"/>
      <c r="E7" s="96"/>
      <c r="F7" s="96"/>
      <c r="G7" s="96"/>
      <c r="H7" s="96"/>
      <c r="I7" s="96"/>
      <c r="J7" s="96"/>
      <c r="K7" s="97"/>
      <c r="Q7" s="98"/>
    </row>
    <row r="8" spans="1:17" ht="12" customHeight="1">
      <c r="A8" s="95"/>
      <c r="D8" s="80" t="s">
        <v>94</v>
      </c>
      <c r="E8" s="81"/>
      <c r="F8" s="81"/>
      <c r="G8" s="81"/>
      <c r="H8" s="81"/>
      <c r="I8" s="81"/>
      <c r="J8" s="81"/>
      <c r="K8" s="83"/>
      <c r="L8" s="83"/>
      <c r="M8" s="83"/>
      <c r="N8" s="83"/>
      <c r="O8" s="83"/>
      <c r="P8" s="83"/>
      <c r="Q8" s="83"/>
    </row>
    <row r="9" spans="1:17" ht="12" customHeight="1">
      <c r="A9" s="95"/>
      <c r="D9" s="82" t="str">
        <f>IF(org="","Не определено",org)</f>
        <v>МП "Горэлектросеть" г.Магнитогорска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4:10" ht="12" customHeight="1">
      <c r="D10" s="84"/>
      <c r="E10" s="84"/>
      <c r="F10" s="84"/>
      <c r="G10" s="84"/>
      <c r="H10" s="84"/>
      <c r="I10" s="84"/>
      <c r="J10" s="85" t="s">
        <v>55</v>
      </c>
    </row>
    <row r="11" spans="3:11" ht="15" customHeight="1">
      <c r="C11" s="96"/>
      <c r="D11" s="130" t="s">
        <v>56</v>
      </c>
      <c r="E11" s="130" t="s">
        <v>57</v>
      </c>
      <c r="F11" s="130" t="s">
        <v>58</v>
      </c>
      <c r="G11" s="130" t="s">
        <v>59</v>
      </c>
      <c r="H11" s="130"/>
      <c r="I11" s="130"/>
      <c r="J11" s="130"/>
      <c r="K11" s="99"/>
    </row>
    <row r="12" spans="3:11" ht="15" customHeight="1">
      <c r="C12" s="96"/>
      <c r="D12" s="130"/>
      <c r="E12" s="130"/>
      <c r="F12" s="130"/>
      <c r="G12" s="86" t="s">
        <v>0</v>
      </c>
      <c r="H12" s="86" t="s">
        <v>13</v>
      </c>
      <c r="I12" s="86" t="s">
        <v>60</v>
      </c>
      <c r="J12" s="86" t="s">
        <v>1</v>
      </c>
      <c r="K12" s="99"/>
    </row>
    <row r="13" spans="4:10" ht="12" customHeight="1">
      <c r="D13" s="87">
        <v>1</v>
      </c>
      <c r="E13" s="87">
        <v>2</v>
      </c>
      <c r="F13" s="87">
        <v>3</v>
      </c>
      <c r="G13" s="87">
        <v>4</v>
      </c>
      <c r="H13" s="87">
        <v>5</v>
      </c>
      <c r="I13" s="87">
        <v>6</v>
      </c>
      <c r="J13" s="87">
        <v>7</v>
      </c>
    </row>
    <row r="14" spans="3:11" s="100" customFormat="1" ht="15" customHeight="1">
      <c r="C14" s="101"/>
      <c r="D14" s="129" t="s">
        <v>61</v>
      </c>
      <c r="E14" s="129"/>
      <c r="F14" s="129"/>
      <c r="G14" s="129"/>
      <c r="H14" s="129"/>
      <c r="I14" s="129"/>
      <c r="J14" s="129"/>
      <c r="K14" s="102"/>
    </row>
    <row r="15" spans="3:11" s="100" customFormat="1" ht="22.5">
      <c r="C15" s="101"/>
      <c r="D15" s="88" t="s">
        <v>62</v>
      </c>
      <c r="E15" s="89">
        <v>10</v>
      </c>
      <c r="F15" s="105">
        <f>SUM(G15:J15)</f>
        <v>1095100.22</v>
      </c>
      <c r="G15" s="91">
        <f>G16+G17+G18</f>
        <v>704360.4199999999</v>
      </c>
      <c r="H15" s="91">
        <f>H16+H17+H18</f>
        <v>241200.4</v>
      </c>
      <c r="I15" s="91">
        <f>I16+I17+I18</f>
        <v>149169.7</v>
      </c>
      <c r="J15" s="91">
        <f>J16+J17+J18</f>
        <v>369.7</v>
      </c>
      <c r="K15" s="102"/>
    </row>
    <row r="16" spans="3:16" s="100" customFormat="1" ht="15" customHeight="1">
      <c r="C16" s="101"/>
      <c r="D16" s="88" t="s">
        <v>63</v>
      </c>
      <c r="E16" s="89">
        <v>20</v>
      </c>
      <c r="F16" s="90">
        <f aca="true" t="shared" si="0" ref="F16:F57">SUM(G16:J16)</f>
        <v>0</v>
      </c>
      <c r="G16" s="91"/>
      <c r="H16" s="91"/>
      <c r="I16" s="91"/>
      <c r="J16" s="91"/>
      <c r="K16" s="102"/>
      <c r="L16" s="134"/>
      <c r="M16" s="134"/>
      <c r="N16" s="134"/>
      <c r="O16" s="134"/>
      <c r="P16" s="134"/>
    </row>
    <row r="17" spans="3:11" s="100" customFormat="1" ht="15" customHeight="1">
      <c r="C17" s="101"/>
      <c r="D17" s="88" t="s">
        <v>64</v>
      </c>
      <c r="E17" s="89">
        <v>30</v>
      </c>
      <c r="F17" s="90">
        <f t="shared" si="0"/>
        <v>86335.2</v>
      </c>
      <c r="G17" s="91"/>
      <c r="H17" s="91"/>
      <c r="I17" s="91">
        <v>86000.2</v>
      </c>
      <c r="J17" s="91">
        <v>335</v>
      </c>
      <c r="K17" s="102"/>
    </row>
    <row r="18" spans="3:11" s="100" customFormat="1" ht="15" customHeight="1">
      <c r="C18" s="101"/>
      <c r="D18" s="88" t="s">
        <v>65</v>
      </c>
      <c r="E18" s="89">
        <v>40</v>
      </c>
      <c r="F18" s="90">
        <f t="shared" si="0"/>
        <v>1008765.0199999999</v>
      </c>
      <c r="G18" s="91">
        <v>704360.4199999999</v>
      </c>
      <c r="H18" s="91">
        <v>241200.4</v>
      </c>
      <c r="I18" s="91">
        <v>63169.5</v>
      </c>
      <c r="J18" s="91">
        <v>34.7</v>
      </c>
      <c r="K18" s="102"/>
    </row>
    <row r="19" spans="3:11" s="100" customFormat="1" ht="22.5">
      <c r="C19" s="101"/>
      <c r="D19" s="88" t="s">
        <v>66</v>
      </c>
      <c r="E19" s="89">
        <v>50</v>
      </c>
      <c r="F19" s="90">
        <f t="shared" si="0"/>
        <v>1663933.9000000001</v>
      </c>
      <c r="G19" s="91"/>
      <c r="H19" s="91">
        <v>426700</v>
      </c>
      <c r="I19" s="91">
        <v>656708.6</v>
      </c>
      <c r="J19" s="91">
        <v>580525.3</v>
      </c>
      <c r="K19" s="102"/>
    </row>
    <row r="20" spans="3:11" s="100" customFormat="1" ht="15" customHeight="1">
      <c r="C20" s="101"/>
      <c r="D20" s="88" t="s">
        <v>0</v>
      </c>
      <c r="E20" s="89">
        <v>60</v>
      </c>
      <c r="F20" s="90">
        <f t="shared" si="0"/>
        <v>645036.2</v>
      </c>
      <c r="G20" s="91"/>
      <c r="H20" s="91">
        <v>426700</v>
      </c>
      <c r="I20" s="91">
        <v>218336.19999999998</v>
      </c>
      <c r="J20" s="91"/>
      <c r="K20" s="102"/>
    </row>
    <row r="21" spans="3:11" s="100" customFormat="1" ht="15" customHeight="1">
      <c r="C21" s="101"/>
      <c r="D21" s="88" t="s">
        <v>13</v>
      </c>
      <c r="E21" s="89">
        <v>70</v>
      </c>
      <c r="F21" s="90">
        <f t="shared" si="0"/>
        <v>438372.4</v>
      </c>
      <c r="G21" s="91"/>
      <c r="H21" s="91"/>
      <c r="I21" s="91">
        <v>438372.4</v>
      </c>
      <c r="J21" s="91"/>
      <c r="K21" s="102"/>
    </row>
    <row r="22" spans="3:11" s="100" customFormat="1" ht="15" customHeight="1">
      <c r="C22" s="101"/>
      <c r="D22" s="88" t="s">
        <v>60</v>
      </c>
      <c r="E22" s="89">
        <v>80</v>
      </c>
      <c r="F22" s="90">
        <f t="shared" si="0"/>
        <v>580525.3</v>
      </c>
      <c r="G22" s="91"/>
      <c r="H22" s="91"/>
      <c r="I22" s="91"/>
      <c r="J22" s="91">
        <v>580525.3</v>
      </c>
      <c r="K22" s="102"/>
    </row>
    <row r="23" spans="3:11" s="100" customFormat="1" ht="15" customHeight="1">
      <c r="C23" s="101"/>
      <c r="D23" s="88" t="s">
        <v>67</v>
      </c>
      <c r="E23" s="89">
        <v>90</v>
      </c>
      <c r="F23" s="90">
        <f t="shared" si="0"/>
        <v>0</v>
      </c>
      <c r="G23" s="91"/>
      <c r="H23" s="91"/>
      <c r="I23" s="91"/>
      <c r="J23" s="91"/>
      <c r="K23" s="102"/>
    </row>
    <row r="24" spans="3:13" s="100" customFormat="1" ht="15" customHeight="1">
      <c r="C24" s="101"/>
      <c r="D24" s="88" t="s">
        <v>68</v>
      </c>
      <c r="E24" s="89">
        <v>100</v>
      </c>
      <c r="F24" s="105">
        <f t="shared" si="0"/>
        <v>966600.22</v>
      </c>
      <c r="G24" s="91">
        <f>G25+G26+G27+G28</f>
        <v>45800.22</v>
      </c>
      <c r="H24" s="91">
        <f>H25+H26+H27+H28</f>
        <v>214500</v>
      </c>
      <c r="I24" s="91">
        <f>I25+I26+I27+I28</f>
        <v>196100</v>
      </c>
      <c r="J24" s="91">
        <f>J25+J26+J27+J28</f>
        <v>510200</v>
      </c>
      <c r="K24" s="102"/>
      <c r="L24" s="134"/>
      <c r="M24" s="134"/>
    </row>
    <row r="25" spans="3:11" s="100" customFormat="1" ht="22.5">
      <c r="C25" s="101"/>
      <c r="D25" s="88" t="s">
        <v>69</v>
      </c>
      <c r="E25" s="89">
        <v>110</v>
      </c>
      <c r="F25" s="90">
        <f t="shared" si="0"/>
        <v>569120</v>
      </c>
      <c r="G25" s="91">
        <v>41600</v>
      </c>
      <c r="H25" s="91">
        <v>198800</v>
      </c>
      <c r="I25" s="91">
        <v>147670</v>
      </c>
      <c r="J25" s="91">
        <v>181050</v>
      </c>
      <c r="K25" s="102"/>
    </row>
    <row r="26" spans="3:16" s="100" customFormat="1" ht="15" customHeight="1">
      <c r="C26" s="101"/>
      <c r="D26" s="88" t="s">
        <v>70</v>
      </c>
      <c r="E26" s="89">
        <v>120</v>
      </c>
      <c r="F26" s="90">
        <f t="shared" si="0"/>
        <v>329630</v>
      </c>
      <c r="G26" s="91"/>
      <c r="H26" s="91"/>
      <c r="I26" s="91">
        <v>480</v>
      </c>
      <c r="J26" s="91">
        <v>329150</v>
      </c>
      <c r="K26" s="102"/>
      <c r="L26" s="134"/>
      <c r="M26" s="134"/>
      <c r="N26" s="134"/>
      <c r="O26" s="134"/>
      <c r="P26" s="134"/>
    </row>
    <row r="27" spans="3:11" s="100" customFormat="1" ht="22.5">
      <c r="C27" s="101"/>
      <c r="D27" s="88" t="s">
        <v>71</v>
      </c>
      <c r="E27" s="89">
        <v>130</v>
      </c>
      <c r="F27" s="90">
        <f t="shared" si="0"/>
        <v>67850.22</v>
      </c>
      <c r="G27" s="91">
        <v>4200.22</v>
      </c>
      <c r="H27" s="91">
        <v>15700</v>
      </c>
      <c r="I27" s="91">
        <v>47949.99999999999</v>
      </c>
      <c r="J27" s="91"/>
      <c r="K27" s="102"/>
    </row>
    <row r="28" spans="3:11" s="100" customFormat="1" ht="15" customHeight="1">
      <c r="C28" s="101"/>
      <c r="D28" s="88" t="s">
        <v>72</v>
      </c>
      <c r="E28" s="89">
        <v>140</v>
      </c>
      <c r="F28" s="90">
        <f t="shared" si="0"/>
        <v>0</v>
      </c>
      <c r="G28" s="91"/>
      <c r="H28" s="91"/>
      <c r="I28" s="91"/>
      <c r="J28" s="91"/>
      <c r="K28" s="102"/>
    </row>
    <row r="29" spans="3:16" s="100" customFormat="1" ht="15" customHeight="1">
      <c r="C29" s="101"/>
      <c r="D29" s="88" t="s">
        <v>73</v>
      </c>
      <c r="E29" s="89">
        <v>150</v>
      </c>
      <c r="F29" s="90">
        <f t="shared" si="0"/>
        <v>1663933.9000000001</v>
      </c>
      <c r="G29" s="91">
        <v>645036.2</v>
      </c>
      <c r="H29" s="91">
        <v>438372.4</v>
      </c>
      <c r="I29" s="91">
        <v>580525.3</v>
      </c>
      <c r="J29" s="91"/>
      <c r="K29" s="102"/>
      <c r="L29" s="134"/>
      <c r="M29" s="134"/>
      <c r="N29" s="134"/>
      <c r="O29" s="134"/>
      <c r="P29" s="134"/>
    </row>
    <row r="30" spans="3:11" s="100" customFormat="1" ht="15" customHeight="1">
      <c r="C30" s="101"/>
      <c r="D30" s="88" t="s">
        <v>74</v>
      </c>
      <c r="E30" s="89">
        <v>160</v>
      </c>
      <c r="F30" s="90">
        <f t="shared" si="0"/>
        <v>0</v>
      </c>
      <c r="G30" s="91"/>
      <c r="H30" s="91"/>
      <c r="I30" s="91"/>
      <c r="J30" s="91"/>
      <c r="K30" s="102"/>
    </row>
    <row r="31" spans="3:11" s="100" customFormat="1" ht="22.5">
      <c r="C31" s="101"/>
      <c r="D31" s="88" t="s">
        <v>75</v>
      </c>
      <c r="E31" s="89">
        <v>170</v>
      </c>
      <c r="F31" s="90">
        <f t="shared" si="0"/>
        <v>0</v>
      </c>
      <c r="G31" s="91"/>
      <c r="H31" s="91"/>
      <c r="I31" s="91"/>
      <c r="J31" s="91"/>
      <c r="K31" s="102"/>
    </row>
    <row r="32" spans="3:15" s="100" customFormat="1" ht="22.5">
      <c r="C32" s="101"/>
      <c r="D32" s="88" t="s">
        <v>76</v>
      </c>
      <c r="E32" s="89">
        <v>180</v>
      </c>
      <c r="F32" s="90">
        <f t="shared" si="0"/>
        <v>0</v>
      </c>
      <c r="G32" s="91"/>
      <c r="H32" s="91"/>
      <c r="I32" s="91"/>
      <c r="J32" s="91"/>
      <c r="K32" s="102"/>
      <c r="L32" s="134"/>
      <c r="M32" s="134"/>
      <c r="N32" s="134"/>
      <c r="O32" s="134"/>
    </row>
    <row r="33" spans="3:11" s="100" customFormat="1" ht="15" customHeight="1">
      <c r="C33" s="101"/>
      <c r="D33" s="88" t="s">
        <v>77</v>
      </c>
      <c r="E33" s="89">
        <v>190</v>
      </c>
      <c r="F33" s="105">
        <f>SUM(G33:J33)</f>
        <v>128500.00000000004</v>
      </c>
      <c r="G33" s="91">
        <v>13524</v>
      </c>
      <c r="H33" s="91">
        <v>15028</v>
      </c>
      <c r="I33" s="91">
        <v>29253.000000000004</v>
      </c>
      <c r="J33" s="91">
        <v>70695.00000000004</v>
      </c>
      <c r="K33" s="102"/>
    </row>
    <row r="34" spans="3:11" s="100" customFormat="1" ht="15" customHeight="1">
      <c r="C34" s="101"/>
      <c r="D34" s="88" t="s">
        <v>78</v>
      </c>
      <c r="E34" s="89">
        <v>200</v>
      </c>
      <c r="F34" s="90">
        <f t="shared" si="0"/>
        <v>0</v>
      </c>
      <c r="G34" s="91"/>
      <c r="H34" s="91"/>
      <c r="I34" s="91"/>
      <c r="J34" s="91"/>
      <c r="K34" s="102"/>
    </row>
    <row r="35" spans="3:11" s="100" customFormat="1" ht="15" customHeight="1">
      <c r="C35" s="101"/>
      <c r="D35" s="88" t="s">
        <v>79</v>
      </c>
      <c r="E35" s="89">
        <v>210</v>
      </c>
      <c r="F35" s="90">
        <f t="shared" si="0"/>
        <v>0</v>
      </c>
      <c r="G35" s="90">
        <f>(G15+G19+G31)-(G24+G29+G30+G32+G33)</f>
        <v>0</v>
      </c>
      <c r="H35" s="90">
        <f>(H15+H19+H31)-(H24+H29+H30+H32+H33)</f>
        <v>0</v>
      </c>
      <c r="I35" s="90">
        <f>(I15+I19+I31)-(I24+I29+I30+I32+I33)</f>
        <v>0</v>
      </c>
      <c r="J35" s="90">
        <f>(J15+J19+J31)-(J24+J29+J30+J32+J33)</f>
        <v>0</v>
      </c>
      <c r="K35" s="102"/>
    </row>
    <row r="36" spans="3:11" s="100" customFormat="1" ht="15" customHeight="1">
      <c r="C36" s="101"/>
      <c r="D36" s="129" t="s">
        <v>80</v>
      </c>
      <c r="E36" s="129"/>
      <c r="F36" s="129"/>
      <c r="G36" s="129"/>
      <c r="H36" s="129"/>
      <c r="I36" s="129"/>
      <c r="J36" s="129"/>
      <c r="K36" s="102"/>
    </row>
    <row r="37" spans="3:16" s="100" customFormat="1" ht="22.5">
      <c r="C37" s="101"/>
      <c r="D37" s="88" t="s">
        <v>62</v>
      </c>
      <c r="E37" s="89">
        <v>300</v>
      </c>
      <c r="F37" s="105">
        <f t="shared" si="0"/>
        <v>204.76817875841434</v>
      </c>
      <c r="G37" s="91">
        <f>G38+G39+G40</f>
        <v>131.70538893044127</v>
      </c>
      <c r="H37" s="91">
        <f>H38+H39+H40</f>
        <v>45.10104712041885</v>
      </c>
      <c r="I37" s="91">
        <f>I38+I39+I40</f>
        <v>27.892614061331336</v>
      </c>
      <c r="J37" s="91">
        <f>J38+J39+J40</f>
        <v>0.06912864622288706</v>
      </c>
      <c r="K37" s="102"/>
      <c r="L37" s="134"/>
      <c r="M37" s="134"/>
      <c r="N37" s="134"/>
      <c r="O37" s="134"/>
      <c r="P37" s="134"/>
    </row>
    <row r="38" spans="3:13" s="100" customFormat="1" ht="15" customHeight="1">
      <c r="C38" s="101"/>
      <c r="D38" s="88" t="s">
        <v>63</v>
      </c>
      <c r="E38" s="89">
        <v>310</v>
      </c>
      <c r="F38" s="90">
        <f t="shared" si="0"/>
        <v>0</v>
      </c>
      <c r="G38" s="91"/>
      <c r="H38" s="91"/>
      <c r="I38" s="91"/>
      <c r="J38" s="91"/>
      <c r="K38" s="102"/>
      <c r="L38" s="134"/>
      <c r="M38" s="134"/>
    </row>
    <row r="39" spans="3:11" s="100" customFormat="1" ht="15" customHeight="1">
      <c r="C39" s="101"/>
      <c r="D39" s="88" t="s">
        <v>64</v>
      </c>
      <c r="E39" s="89">
        <v>320</v>
      </c>
      <c r="F39" s="90">
        <f t="shared" si="0"/>
        <v>16.1434554973822</v>
      </c>
      <c r="G39" s="91"/>
      <c r="H39" s="91"/>
      <c r="I39" s="91">
        <f>I17/(5348)</f>
        <v>16.08081525804039</v>
      </c>
      <c r="J39" s="91">
        <f>J17/(5348)</f>
        <v>0.06264023934181003</v>
      </c>
      <c r="K39" s="102"/>
    </row>
    <row r="40" spans="3:11" s="100" customFormat="1" ht="15" customHeight="1">
      <c r="C40" s="101"/>
      <c r="D40" s="88" t="s">
        <v>65</v>
      </c>
      <c r="E40" s="89">
        <v>330</v>
      </c>
      <c r="F40" s="90">
        <f t="shared" si="0"/>
        <v>188.62472326103216</v>
      </c>
      <c r="G40" s="91">
        <f>G18/(5348)</f>
        <v>131.70538893044127</v>
      </c>
      <c r="H40" s="91">
        <f aca="true" t="shared" si="1" ref="H40:J43">H18/(5348)</f>
        <v>45.10104712041885</v>
      </c>
      <c r="I40" s="91">
        <f t="shared" si="1"/>
        <v>11.81179880329095</v>
      </c>
      <c r="J40" s="91">
        <f t="shared" si="1"/>
        <v>0.006488406881077039</v>
      </c>
      <c r="K40" s="102"/>
    </row>
    <row r="41" spans="3:15" s="100" customFormat="1" ht="22.5">
      <c r="C41" s="101"/>
      <c r="D41" s="88" t="s">
        <v>66</v>
      </c>
      <c r="E41" s="89">
        <v>340</v>
      </c>
      <c r="F41" s="90">
        <f t="shared" si="0"/>
        <v>311.13199326851156</v>
      </c>
      <c r="G41" s="91"/>
      <c r="H41" s="91">
        <f t="shared" si="1"/>
        <v>79.78683620044876</v>
      </c>
      <c r="I41" s="91">
        <f t="shared" si="1"/>
        <v>122.79517576664173</v>
      </c>
      <c r="J41" s="91">
        <f t="shared" si="1"/>
        <v>108.5499813014211</v>
      </c>
      <c r="K41" s="102"/>
      <c r="L41" s="134"/>
      <c r="M41" s="134"/>
      <c r="N41" s="134"/>
      <c r="O41" s="134"/>
    </row>
    <row r="42" spans="3:11" s="100" customFormat="1" ht="15" customHeight="1">
      <c r="C42" s="101"/>
      <c r="D42" s="88" t="s">
        <v>0</v>
      </c>
      <c r="E42" s="89">
        <v>350</v>
      </c>
      <c r="F42" s="90">
        <f t="shared" si="0"/>
        <v>120.61260284218399</v>
      </c>
      <c r="G42" s="91"/>
      <c r="H42" s="91">
        <f t="shared" si="1"/>
        <v>79.78683620044876</v>
      </c>
      <c r="I42" s="91">
        <f t="shared" si="1"/>
        <v>40.82576664173523</v>
      </c>
      <c r="J42" s="91"/>
      <c r="K42" s="102"/>
    </row>
    <row r="43" spans="3:11" s="100" customFormat="1" ht="15" customHeight="1">
      <c r="C43" s="101"/>
      <c r="D43" s="88" t="s">
        <v>13</v>
      </c>
      <c r="E43" s="89">
        <v>360</v>
      </c>
      <c r="F43" s="90">
        <f t="shared" si="0"/>
        <v>81.9694091249065</v>
      </c>
      <c r="G43" s="91"/>
      <c r="H43" s="91"/>
      <c r="I43" s="91">
        <f t="shared" si="1"/>
        <v>81.9694091249065</v>
      </c>
      <c r="J43" s="91"/>
      <c r="K43" s="102"/>
    </row>
    <row r="44" spans="3:16" s="100" customFormat="1" ht="15" customHeight="1">
      <c r="C44" s="101"/>
      <c r="D44" s="88" t="s">
        <v>60</v>
      </c>
      <c r="E44" s="89">
        <v>370</v>
      </c>
      <c r="F44" s="90">
        <f t="shared" si="0"/>
        <v>108.5499813014211</v>
      </c>
      <c r="G44" s="91"/>
      <c r="H44" s="91"/>
      <c r="I44" s="91"/>
      <c r="J44" s="91">
        <f>J22/(5348)</f>
        <v>108.5499813014211</v>
      </c>
      <c r="K44" s="102"/>
      <c r="L44" s="134"/>
      <c r="N44" s="134"/>
      <c r="O44" s="134"/>
      <c r="P44" s="133"/>
    </row>
    <row r="45" spans="3:16" s="100" customFormat="1" ht="15" customHeight="1">
      <c r="C45" s="101"/>
      <c r="D45" s="88" t="s">
        <v>67</v>
      </c>
      <c r="E45" s="89">
        <v>380</v>
      </c>
      <c r="F45" s="90">
        <f t="shared" si="0"/>
        <v>0</v>
      </c>
      <c r="G45" s="91"/>
      <c r="H45" s="91"/>
      <c r="I45" s="91"/>
      <c r="J45" s="91"/>
      <c r="K45" s="102"/>
      <c r="N45" s="133"/>
      <c r="O45" s="133"/>
      <c r="P45" s="133"/>
    </row>
    <row r="46" spans="3:11" s="100" customFormat="1" ht="15" customHeight="1">
      <c r="C46" s="101"/>
      <c r="D46" s="88" t="s">
        <v>68</v>
      </c>
      <c r="E46" s="89">
        <v>390</v>
      </c>
      <c r="F46" s="105">
        <f t="shared" si="0"/>
        <v>180.74050486163054</v>
      </c>
      <c r="G46" s="91">
        <f>G47+G49</f>
        <v>8.563990276738968</v>
      </c>
      <c r="H46" s="91">
        <f>H47+H49</f>
        <v>40.10845175766642</v>
      </c>
      <c r="I46" s="91">
        <f>I47+I48+I49+I50</f>
        <v>36.66791323859387</v>
      </c>
      <c r="J46" s="91">
        <f>J47+J48+J49+J50</f>
        <v>95.40014958863127</v>
      </c>
      <c r="K46" s="102"/>
    </row>
    <row r="47" spans="3:11" s="100" customFormat="1" ht="22.5">
      <c r="C47" s="101"/>
      <c r="D47" s="88" t="s">
        <v>69</v>
      </c>
      <c r="E47" s="89">
        <v>400</v>
      </c>
      <c r="F47" s="90">
        <f t="shared" si="0"/>
        <v>106.41735228122664</v>
      </c>
      <c r="G47" s="91">
        <f>G25/(5348)</f>
        <v>7.778608825729244</v>
      </c>
      <c r="H47" s="91">
        <f aca="true" t="shared" si="2" ref="H47:J48">H25/(5348)</f>
        <v>37.17277486910995</v>
      </c>
      <c r="I47" s="91">
        <f t="shared" si="2"/>
        <v>27.612191473448018</v>
      </c>
      <c r="J47" s="91">
        <f t="shared" si="2"/>
        <v>33.85377711293942</v>
      </c>
      <c r="K47" s="102"/>
    </row>
    <row r="48" spans="3:11" s="100" customFormat="1" ht="15" customHeight="1">
      <c r="C48" s="101"/>
      <c r="D48" s="88" t="s">
        <v>70</v>
      </c>
      <c r="E48" s="89">
        <v>410</v>
      </c>
      <c r="F48" s="90">
        <f t="shared" si="0"/>
        <v>61.63612565445026</v>
      </c>
      <c r="G48" s="91"/>
      <c r="H48" s="91"/>
      <c r="I48" s="91">
        <f t="shared" si="2"/>
        <v>0.08975317875841436</v>
      </c>
      <c r="J48" s="91">
        <f t="shared" si="2"/>
        <v>61.54637247569185</v>
      </c>
      <c r="K48" s="102"/>
    </row>
    <row r="49" spans="3:11" s="100" customFormat="1" ht="15" customHeight="1">
      <c r="C49" s="101"/>
      <c r="D49" s="88" t="s">
        <v>81</v>
      </c>
      <c r="E49" s="89">
        <v>420</v>
      </c>
      <c r="F49" s="90">
        <f t="shared" si="0"/>
        <v>12.687026925953626</v>
      </c>
      <c r="G49" s="91">
        <f>G27/5348</f>
        <v>0.7853814510097233</v>
      </c>
      <c r="H49" s="91">
        <f>H27/(5348)</f>
        <v>2.9356768885564697</v>
      </c>
      <c r="I49" s="91">
        <f>I27/(5348)</f>
        <v>8.965968586387433</v>
      </c>
      <c r="J49" s="91"/>
      <c r="K49" s="102"/>
    </row>
    <row r="50" spans="3:11" s="100" customFormat="1" ht="15" customHeight="1">
      <c r="C50" s="101"/>
      <c r="D50" s="88" t="s">
        <v>72</v>
      </c>
      <c r="E50" s="89">
        <v>430</v>
      </c>
      <c r="F50" s="90">
        <f t="shared" si="0"/>
        <v>0</v>
      </c>
      <c r="G50" s="91"/>
      <c r="H50" s="91"/>
      <c r="I50" s="91"/>
      <c r="J50" s="91"/>
      <c r="K50" s="102"/>
    </row>
    <row r="51" spans="3:11" s="100" customFormat="1" ht="15" customHeight="1">
      <c r="C51" s="101"/>
      <c r="D51" s="88" t="s">
        <v>73</v>
      </c>
      <c r="E51" s="89">
        <v>440</v>
      </c>
      <c r="F51" s="90">
        <f t="shared" si="0"/>
        <v>311.13199326851156</v>
      </c>
      <c r="G51" s="91">
        <f>G29/(5348)</f>
        <v>120.61260284218399</v>
      </c>
      <c r="H51" s="91">
        <f>H29/(5348)</f>
        <v>81.9694091249065</v>
      </c>
      <c r="I51" s="91">
        <f>I29/(5348)</f>
        <v>108.5499813014211</v>
      </c>
      <c r="J51" s="91"/>
      <c r="K51" s="102"/>
    </row>
    <row r="52" spans="3:11" s="100" customFormat="1" ht="15" customHeight="1">
      <c r="C52" s="101"/>
      <c r="D52" s="88" t="s">
        <v>74</v>
      </c>
      <c r="E52" s="89">
        <v>450</v>
      </c>
      <c r="F52" s="90">
        <f t="shared" si="0"/>
        <v>0</v>
      </c>
      <c r="G52" s="91"/>
      <c r="H52" s="91"/>
      <c r="I52" s="91"/>
      <c r="J52" s="91"/>
      <c r="K52" s="102"/>
    </row>
    <row r="53" spans="3:11" s="100" customFormat="1" ht="22.5">
      <c r="C53" s="101"/>
      <c r="D53" s="88" t="s">
        <v>75</v>
      </c>
      <c r="E53" s="89">
        <v>460</v>
      </c>
      <c r="F53" s="90">
        <f t="shared" si="0"/>
        <v>0</v>
      </c>
      <c r="G53" s="91"/>
      <c r="H53" s="91"/>
      <c r="I53" s="91"/>
      <c r="J53" s="91"/>
      <c r="K53" s="102"/>
    </row>
    <row r="54" spans="3:11" s="100" customFormat="1" ht="22.5">
      <c r="C54" s="101"/>
      <c r="D54" s="88" t="s">
        <v>76</v>
      </c>
      <c r="E54" s="89">
        <v>470</v>
      </c>
      <c r="F54" s="90">
        <f t="shared" si="0"/>
        <v>0</v>
      </c>
      <c r="G54" s="91"/>
      <c r="H54" s="91"/>
      <c r="I54" s="91"/>
      <c r="J54" s="91"/>
      <c r="K54" s="102"/>
    </row>
    <row r="55" spans="3:11" s="100" customFormat="1" ht="15" customHeight="1">
      <c r="C55" s="101"/>
      <c r="D55" s="88" t="s">
        <v>77</v>
      </c>
      <c r="E55" s="89">
        <v>480</v>
      </c>
      <c r="F55" s="105">
        <f t="shared" si="0"/>
        <v>24.027673896783853</v>
      </c>
      <c r="G55" s="91">
        <f>G33/(5348)</f>
        <v>2.5287958115183247</v>
      </c>
      <c r="H55" s="91">
        <f>H33/(5348)</f>
        <v>2.8100224382946895</v>
      </c>
      <c r="I55" s="91">
        <f>I33/(5348)</f>
        <v>5.469895287958116</v>
      </c>
      <c r="J55" s="91">
        <f>J33/(5348)</f>
        <v>13.218960359012723</v>
      </c>
      <c r="K55" s="102"/>
    </row>
    <row r="56" spans="3:11" s="100" customFormat="1" ht="15" customHeight="1">
      <c r="C56" s="101"/>
      <c r="D56" s="88" t="s">
        <v>78</v>
      </c>
      <c r="E56" s="89">
        <v>490</v>
      </c>
      <c r="F56" s="90">
        <f t="shared" si="0"/>
        <v>0</v>
      </c>
      <c r="G56" s="91"/>
      <c r="H56" s="91"/>
      <c r="I56" s="91"/>
      <c r="J56" s="91"/>
      <c r="K56" s="102"/>
    </row>
    <row r="57" spans="3:11" s="100" customFormat="1" ht="15" customHeight="1">
      <c r="C57" s="101"/>
      <c r="D57" s="88" t="s">
        <v>79</v>
      </c>
      <c r="E57" s="89">
        <v>500</v>
      </c>
      <c r="F57" s="90">
        <f t="shared" si="0"/>
        <v>0</v>
      </c>
      <c r="G57" s="90">
        <f>(G37+G41+G53)-(G46+G51+G52+G54+G55)</f>
        <v>0</v>
      </c>
      <c r="H57" s="90">
        <f>(H37+H41+H53)-(H46+H51+H52+H54+H55)</f>
        <v>0</v>
      </c>
      <c r="I57" s="90">
        <f>(I37+I41+I53)-(I46+I51+I52+I54+I55)</f>
        <v>0</v>
      </c>
      <c r="J57" s="90">
        <f>(J37+J41+J53)-(J46+J51+J52+J54+J55)</f>
        <v>0</v>
      </c>
      <c r="K57" s="102"/>
    </row>
    <row r="58" spans="3:11" s="100" customFormat="1" ht="12.75" customHeight="1">
      <c r="C58" s="101"/>
      <c r="D58" s="126"/>
      <c r="E58" s="127"/>
      <c r="F58" s="127"/>
      <c r="G58" s="127"/>
      <c r="H58" s="127"/>
      <c r="I58" s="127"/>
      <c r="J58" s="128"/>
      <c r="K58" s="102"/>
    </row>
    <row r="59" spans="5:19" ht="11.25"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3"/>
      <c r="S59" s="103"/>
    </row>
    <row r="60" spans="5:19" ht="11.25"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3"/>
      <c r="S60" s="103"/>
    </row>
    <row r="61" spans="5:19" ht="11.25"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3"/>
      <c r="S61" s="103"/>
    </row>
    <row r="62" spans="5:19" ht="11.25"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3"/>
      <c r="S62" s="103"/>
    </row>
    <row r="63" spans="5:19" ht="11.25"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3"/>
      <c r="S63" s="103"/>
    </row>
    <row r="64" spans="5:19" ht="11.25"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3"/>
      <c r="S64" s="103"/>
    </row>
    <row r="65" spans="5:19" ht="11.25"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3"/>
      <c r="S65" s="103"/>
    </row>
    <row r="66" spans="5:19" ht="11.25"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3"/>
      <c r="S66" s="103"/>
    </row>
    <row r="67" spans="5:19" ht="11.25"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3"/>
      <c r="S67" s="103"/>
    </row>
    <row r="68" spans="5:19" ht="11.25"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3"/>
      <c r="S68" s="103"/>
    </row>
    <row r="69" spans="5:19" ht="11.25"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3"/>
      <c r="S69" s="103"/>
    </row>
    <row r="70" spans="5:19" ht="11.25"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3"/>
      <c r="S70" s="103"/>
    </row>
    <row r="71" spans="5:19" ht="11.25"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3"/>
      <c r="S71" s="103"/>
    </row>
    <row r="72" spans="5:19" ht="11.25"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3"/>
      <c r="S72" s="103"/>
    </row>
    <row r="73" spans="5:19" ht="11.25"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3"/>
      <c r="S73" s="103"/>
    </row>
    <row r="74" spans="5:19" ht="11.25"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3"/>
      <c r="S74" s="103"/>
    </row>
    <row r="75" spans="5:19" ht="11.25"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3"/>
      <c r="S75" s="103"/>
    </row>
    <row r="76" spans="5:19" ht="11.25"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3"/>
      <c r="S76" s="103"/>
    </row>
    <row r="77" spans="5:19" ht="11.25"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3"/>
      <c r="S77" s="103"/>
    </row>
    <row r="78" spans="5:19" ht="11.25"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3"/>
      <c r="S78" s="103"/>
    </row>
    <row r="79" spans="5:19" ht="11.25"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3"/>
      <c r="S79" s="103"/>
    </row>
    <row r="80" spans="5:19" ht="11.25"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3"/>
      <c r="S80" s="103"/>
    </row>
    <row r="81" spans="5:19" ht="11.25"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3"/>
      <c r="S81" s="103"/>
    </row>
    <row r="82" spans="5:19" ht="11.25"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3"/>
      <c r="S82" s="103"/>
    </row>
    <row r="83" spans="5:19" ht="11.25"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3"/>
      <c r="S83" s="103"/>
    </row>
    <row r="84" spans="5:19" ht="11.25"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3"/>
      <c r="S84" s="103"/>
    </row>
    <row r="85" spans="5:19" ht="11.25"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3"/>
      <c r="S85" s="103"/>
    </row>
    <row r="86" spans="5:19" ht="11.25"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3"/>
      <c r="S86" s="103"/>
    </row>
    <row r="87" spans="5:19" ht="11.25"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3"/>
      <c r="S87" s="103"/>
    </row>
    <row r="88" spans="5:19" ht="11.25"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3"/>
      <c r="S88" s="103"/>
    </row>
    <row r="89" spans="5:19" ht="11.25"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5:19" ht="11.25"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5:19" ht="11.25"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5:19" ht="11.25"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</sheetData>
  <sheetProtection/>
  <mergeCells count="7">
    <mergeCell ref="D58:J58"/>
    <mergeCell ref="D14:J14"/>
    <mergeCell ref="D36:J36"/>
    <mergeCell ref="D11:D12"/>
    <mergeCell ref="E11:E12"/>
    <mergeCell ref="F11:F12"/>
    <mergeCell ref="G11:J11"/>
  </mergeCells>
  <dataValidations count="1">
    <dataValidation type="decimal" allowBlank="1" showErrorMessage="1" errorTitle="Ошибка" error="Допускается ввод только действительных чисел!" sqref="F15:J35 F37:J57">
      <formula1>-999999999999999000000000</formula1>
      <formula2>9.99999999999999E+23</formula2>
    </dataValidation>
  </dataValidations>
  <printOptions/>
  <pageMargins left="0.5118110236220472" right="0" top="0.35433070866141736" bottom="0.15748031496062992" header="0.31496062992125984" footer="0.31496062992125984"/>
  <pageSetup fitToWidth="0" horizontalDpi="600" verticalDpi="600" orientation="portrait" paperSize="9" scale="70" r:id="rId1"/>
  <ignoredErrors>
    <ignoredError sqref="G37:J45 G50:J55 H49 G48:J48 H47:J47 H46:J46 J49 H15:J16 H17 H23:J23 H24 J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23">
      <selection activeCell="H45" sqref="H45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5.7109375" style="1" bestFit="1" customWidth="1"/>
    <col min="4" max="4" width="11.57421875" style="1" customWidth="1"/>
    <col min="5" max="5" width="12.7109375" style="1" customWidth="1"/>
    <col min="6" max="6" width="11.57421875" style="2" bestFit="1" customWidth="1"/>
    <col min="7" max="7" width="11.57421875" style="1" bestFit="1" customWidth="1"/>
    <col min="8" max="8" width="11.57421875" style="70" bestFit="1" customWidth="1"/>
    <col min="9" max="9" width="9.8515625" style="70" bestFit="1" customWidth="1"/>
    <col min="10" max="11" width="9.8515625" style="1" bestFit="1" customWidth="1"/>
    <col min="12" max="16384" width="9.140625" style="1" customWidth="1"/>
  </cols>
  <sheetData>
    <row r="1" spans="1:7" ht="14.25" customHeight="1">
      <c r="A1" s="4" t="s">
        <v>9</v>
      </c>
      <c r="B1" s="4"/>
      <c r="C1" s="4"/>
      <c r="D1" s="4"/>
      <c r="E1" s="4"/>
      <c r="F1" s="4"/>
      <c r="G1" s="4"/>
    </row>
    <row r="2" ht="12" customHeight="1"/>
    <row r="3" ht="15" customHeight="1" thickBot="1">
      <c r="G3" s="5" t="s">
        <v>54</v>
      </c>
    </row>
    <row r="4" spans="1:7" ht="15" customHeight="1">
      <c r="A4" s="111" t="s">
        <v>11</v>
      </c>
      <c r="B4" s="113"/>
      <c r="C4" s="121" t="s">
        <v>52</v>
      </c>
      <c r="D4" s="122"/>
      <c r="E4" s="122"/>
      <c r="F4" s="122"/>
      <c r="G4" s="123"/>
    </row>
    <row r="5" spans="1:7" ht="15" customHeight="1">
      <c r="A5" s="112"/>
      <c r="B5" s="114"/>
      <c r="C5" s="6" t="s">
        <v>12</v>
      </c>
      <c r="D5" s="7" t="s">
        <v>0</v>
      </c>
      <c r="E5" s="7" t="s">
        <v>13</v>
      </c>
      <c r="F5" s="7" t="s">
        <v>14</v>
      </c>
      <c r="G5" s="8" t="s">
        <v>1</v>
      </c>
    </row>
    <row r="6" spans="1:7" ht="15" customHeight="1" thickBot="1">
      <c r="A6" s="9">
        <v>1</v>
      </c>
      <c r="B6" s="10">
        <v>2</v>
      </c>
      <c r="C6" s="11">
        <v>3</v>
      </c>
      <c r="D6" s="12">
        <v>4</v>
      </c>
      <c r="E6" s="12">
        <v>5</v>
      </c>
      <c r="F6" s="12">
        <v>6</v>
      </c>
      <c r="G6" s="13">
        <v>7</v>
      </c>
    </row>
    <row r="7" spans="1:7" ht="15" customHeight="1">
      <c r="A7" s="14">
        <v>1</v>
      </c>
      <c r="B7" s="15" t="s">
        <v>50</v>
      </c>
      <c r="C7" s="16">
        <v>1146.714497</v>
      </c>
      <c r="D7" s="16">
        <v>837.7802800000001</v>
      </c>
      <c r="E7" s="16">
        <v>576.92721</v>
      </c>
      <c r="F7" s="16">
        <v>892.2760227358079</v>
      </c>
      <c r="G7" s="16">
        <v>600.6543058761085</v>
      </c>
    </row>
    <row r="8" spans="1:7" ht="15" customHeight="1">
      <c r="A8" s="19" t="s">
        <v>2</v>
      </c>
      <c r="B8" s="20" t="s">
        <v>15</v>
      </c>
      <c r="C8" s="21"/>
      <c r="D8" s="22">
        <f>D10+D11+D12</f>
        <v>0</v>
      </c>
      <c r="E8" s="22">
        <f>E10</f>
        <v>353.67</v>
      </c>
      <c r="F8" s="22">
        <f>F10+F11</f>
        <v>807.4696557358079</v>
      </c>
      <c r="G8" s="23">
        <f>G12</f>
        <v>599.7836658761086</v>
      </c>
    </row>
    <row r="9" spans="1:7" ht="15.75" customHeight="1">
      <c r="A9" s="19"/>
      <c r="B9" s="20" t="s">
        <v>16</v>
      </c>
      <c r="C9" s="21"/>
      <c r="D9" s="22"/>
      <c r="E9" s="22"/>
      <c r="F9" s="22"/>
      <c r="G9" s="23"/>
    </row>
    <row r="10" spans="1:7" ht="13.5" customHeight="1">
      <c r="A10" s="19"/>
      <c r="B10" s="20" t="s">
        <v>0</v>
      </c>
      <c r="C10" s="21"/>
      <c r="D10" s="22"/>
      <c r="E10" s="22">
        <v>353.67</v>
      </c>
      <c r="F10" s="22">
        <v>443.7348918488477</v>
      </c>
      <c r="G10" s="23"/>
    </row>
    <row r="11" spans="1:7" ht="13.5" customHeight="1">
      <c r="A11" s="19"/>
      <c r="B11" s="20" t="s">
        <v>13</v>
      </c>
      <c r="C11" s="21"/>
      <c r="D11" s="22"/>
      <c r="E11" s="22"/>
      <c r="F11" s="22">
        <v>363.73476388696014</v>
      </c>
      <c r="G11" s="23"/>
    </row>
    <row r="12" spans="1:7" ht="13.5" customHeight="1">
      <c r="A12" s="19"/>
      <c r="B12" s="20" t="s">
        <v>14</v>
      </c>
      <c r="C12" s="21"/>
      <c r="D12" s="22"/>
      <c r="E12" s="22"/>
      <c r="F12" s="22"/>
      <c r="G12" s="23">
        <v>599.7836658761086</v>
      </c>
    </row>
    <row r="13" spans="1:7" ht="13.5" customHeight="1">
      <c r="A13" s="19" t="s">
        <v>3</v>
      </c>
      <c r="B13" s="20" t="s">
        <v>17</v>
      </c>
      <c r="C13" s="21"/>
      <c r="D13" s="22"/>
      <c r="E13" s="22"/>
      <c r="F13" s="22"/>
      <c r="G13" s="23"/>
    </row>
    <row r="14" spans="1:9" ht="15.75" customHeight="1">
      <c r="A14" s="24" t="s">
        <v>4</v>
      </c>
      <c r="B14" s="20" t="s">
        <v>18</v>
      </c>
      <c r="C14" s="21">
        <f>D14+E14+F14+G14</f>
        <v>1146.7144970000002</v>
      </c>
      <c r="D14" s="22">
        <f>D7</f>
        <v>837.7802800000001</v>
      </c>
      <c r="E14" s="22">
        <v>223.25721</v>
      </c>
      <c r="F14" s="22">
        <v>84.80636699999998</v>
      </c>
      <c r="G14" s="22">
        <v>0.87064</v>
      </c>
      <c r="I14" s="79"/>
    </row>
    <row r="15" spans="1:7" ht="15.75" customHeight="1">
      <c r="A15" s="24" t="s">
        <v>5</v>
      </c>
      <c r="B15" s="20" t="s">
        <v>19</v>
      </c>
      <c r="C15" s="21"/>
      <c r="D15" s="22"/>
      <c r="E15" s="22"/>
      <c r="F15" s="22"/>
      <c r="G15" s="23"/>
    </row>
    <row r="16" spans="1:7" ht="15.75" customHeight="1">
      <c r="A16" s="19" t="s">
        <v>20</v>
      </c>
      <c r="B16" s="20" t="s">
        <v>49</v>
      </c>
      <c r="C16" s="25">
        <v>126.510772</v>
      </c>
      <c r="D16" s="25">
        <v>16.199310151152307</v>
      </c>
      <c r="E16" s="25">
        <v>12.94612911303975</v>
      </c>
      <c r="F16" s="25">
        <v>32.601866859699314</v>
      </c>
      <c r="G16" s="25">
        <v>64.76346587610863</v>
      </c>
    </row>
    <row r="17" spans="1:7" ht="15.75" customHeight="1">
      <c r="A17" s="19"/>
      <c r="B17" s="20" t="s">
        <v>21</v>
      </c>
      <c r="C17" s="61">
        <f>C16/C14*100</f>
        <v>11.032455971470986</v>
      </c>
      <c r="D17" s="62">
        <f>D16/D7*100</f>
        <v>1.9335988847997598</v>
      </c>
      <c r="E17" s="62">
        <f>E16/E7*100</f>
        <v>2.2439796370567704</v>
      </c>
      <c r="F17" s="62">
        <f>F16/F7*100</f>
        <v>3.653787172240571</v>
      </c>
      <c r="G17" s="63">
        <f>G16/G7*100</f>
        <v>10.782152935979584</v>
      </c>
    </row>
    <row r="18" spans="1:7" ht="15.75" customHeight="1">
      <c r="A18" s="24" t="s">
        <v>22</v>
      </c>
      <c r="B18" s="20" t="s">
        <v>23</v>
      </c>
      <c r="C18" s="21">
        <f>SUM(D18:G18)</f>
        <v>0.5</v>
      </c>
      <c r="D18" s="22"/>
      <c r="E18" s="22"/>
      <c r="F18" s="22"/>
      <c r="G18" s="23">
        <v>0.5</v>
      </c>
    </row>
    <row r="19" spans="1:7" ht="15" customHeight="1">
      <c r="A19" s="19" t="s">
        <v>24</v>
      </c>
      <c r="B19" s="20" t="s">
        <v>51</v>
      </c>
      <c r="C19" s="25">
        <f>C7-C16</f>
        <v>1020.203725</v>
      </c>
      <c r="D19" s="26">
        <f>D7-E10-F10-D16</f>
        <v>24.176078000000015</v>
      </c>
      <c r="E19" s="26">
        <f>E7-F11-E16</f>
        <v>200.24631700000006</v>
      </c>
      <c r="F19" s="26">
        <f>F7-G12-F16</f>
        <v>259.89049000000006</v>
      </c>
      <c r="G19" s="27">
        <f>G7-G16</f>
        <v>535.8908399999999</v>
      </c>
    </row>
    <row r="20" spans="1:7" ht="15" customHeight="1">
      <c r="A20" s="28"/>
      <c r="B20" s="29" t="s">
        <v>25</v>
      </c>
      <c r="C20" s="124">
        <f>SUM(D20:G21)</f>
        <v>1020.2037250000001</v>
      </c>
      <c r="D20" s="106">
        <f>D19</f>
        <v>24.176078000000015</v>
      </c>
      <c r="E20" s="106">
        <f>E19</f>
        <v>200.24631700000006</v>
      </c>
      <c r="F20" s="106">
        <f>F19</f>
        <v>259.89049000000006</v>
      </c>
      <c r="G20" s="108">
        <f>G19</f>
        <v>535.8908399999999</v>
      </c>
    </row>
    <row r="21" spans="1:7" ht="15" customHeight="1">
      <c r="A21" s="30" t="s">
        <v>6</v>
      </c>
      <c r="B21" s="31" t="s">
        <v>26</v>
      </c>
      <c r="C21" s="125"/>
      <c r="D21" s="107"/>
      <c r="E21" s="107"/>
      <c r="F21" s="107"/>
      <c r="G21" s="109"/>
    </row>
    <row r="22" spans="1:9" ht="15" customHeight="1">
      <c r="A22" s="19"/>
      <c r="B22" s="20" t="s">
        <v>27</v>
      </c>
      <c r="C22" s="21"/>
      <c r="D22" s="22"/>
      <c r="E22" s="22"/>
      <c r="F22" s="22"/>
      <c r="G22" s="23"/>
      <c r="H22" s="71"/>
      <c r="I22" s="71"/>
    </row>
    <row r="23" spans="1:7" ht="15" customHeight="1">
      <c r="A23" s="24"/>
      <c r="B23" s="20" t="s">
        <v>28</v>
      </c>
      <c r="C23" s="32"/>
      <c r="D23" s="33"/>
      <c r="E23" s="33"/>
      <c r="F23" s="33"/>
      <c r="G23" s="34"/>
    </row>
    <row r="24" spans="1:11" ht="32.25" customHeight="1">
      <c r="A24" s="19"/>
      <c r="B24" s="20" t="s">
        <v>29</v>
      </c>
      <c r="C24" s="32"/>
      <c r="D24" s="33"/>
      <c r="E24" s="33"/>
      <c r="F24" s="33"/>
      <c r="G24" s="34"/>
      <c r="H24" s="72"/>
      <c r="I24" s="72"/>
      <c r="J24" s="69"/>
      <c r="K24" s="69"/>
    </row>
    <row r="25" spans="1:11" ht="45" customHeight="1">
      <c r="A25" s="19" t="s">
        <v>7</v>
      </c>
      <c r="B25" s="20" t="s">
        <v>30</v>
      </c>
      <c r="C25" s="32"/>
      <c r="D25" s="33"/>
      <c r="E25" s="33"/>
      <c r="F25" s="33"/>
      <c r="G25" s="34"/>
      <c r="H25" s="73"/>
      <c r="I25" s="72"/>
      <c r="J25" s="69"/>
      <c r="K25" s="69"/>
    </row>
    <row r="26" spans="1:7" ht="15" customHeight="1" thickBot="1">
      <c r="A26" s="35" t="s">
        <v>8</v>
      </c>
      <c r="B26" s="36" t="s">
        <v>31</v>
      </c>
      <c r="C26" s="37"/>
      <c r="D26" s="38"/>
      <c r="E26" s="38"/>
      <c r="F26" s="38"/>
      <c r="G26" s="39"/>
    </row>
    <row r="27" ht="15" customHeight="1">
      <c r="H27" s="74"/>
    </row>
    <row r="28" ht="15" customHeight="1">
      <c r="F28" s="1"/>
    </row>
    <row r="29" spans="1:9" ht="20.25">
      <c r="A29" s="131" t="s">
        <v>32</v>
      </c>
      <c r="B29" s="131"/>
      <c r="C29" s="131"/>
      <c r="D29" s="131"/>
      <c r="E29" s="131"/>
      <c r="F29" s="131"/>
      <c r="G29" s="131"/>
      <c r="H29" s="131"/>
      <c r="I29" s="131"/>
    </row>
    <row r="30" spans="6:9" ht="2.25" customHeight="1">
      <c r="F30" s="1"/>
      <c r="H30" s="1"/>
      <c r="I30" s="1"/>
    </row>
    <row r="31" spans="6:9" ht="20.25" customHeight="1" thickBot="1">
      <c r="F31" s="1"/>
      <c r="G31" s="5" t="s">
        <v>33</v>
      </c>
      <c r="H31" s="1"/>
      <c r="I31" s="1"/>
    </row>
    <row r="32" spans="1:9" ht="15">
      <c r="A32" s="111" t="s">
        <v>11</v>
      </c>
      <c r="B32" s="113"/>
      <c r="C32" s="115" t="s">
        <v>53</v>
      </c>
      <c r="D32" s="116"/>
      <c r="E32" s="116"/>
      <c r="F32" s="116"/>
      <c r="G32" s="117"/>
      <c r="H32" s="3" t="s">
        <v>34</v>
      </c>
      <c r="I32" s="1"/>
    </row>
    <row r="33" spans="1:9" ht="15">
      <c r="A33" s="112"/>
      <c r="B33" s="114"/>
      <c r="C33" s="48" t="s">
        <v>12</v>
      </c>
      <c r="D33" s="49" t="s">
        <v>0</v>
      </c>
      <c r="E33" s="49" t="s">
        <v>13</v>
      </c>
      <c r="F33" s="49" t="s">
        <v>14</v>
      </c>
      <c r="G33" s="50" t="s">
        <v>1</v>
      </c>
      <c r="H33" s="51">
        <v>5348</v>
      </c>
      <c r="I33" s="1"/>
    </row>
    <row r="34" spans="1:9" ht="15.75" thickBot="1">
      <c r="A34" s="9">
        <v>1</v>
      </c>
      <c r="B34" s="10">
        <v>2</v>
      </c>
      <c r="C34" s="9">
        <v>3</v>
      </c>
      <c r="D34" s="52">
        <v>4</v>
      </c>
      <c r="E34" s="52">
        <v>5</v>
      </c>
      <c r="F34" s="52">
        <v>6</v>
      </c>
      <c r="G34" s="53">
        <v>7</v>
      </c>
      <c r="H34" s="1"/>
      <c r="I34" s="1"/>
    </row>
    <row r="35" spans="1:9" ht="30">
      <c r="A35" s="14">
        <v>1</v>
      </c>
      <c r="B35" s="15" t="s">
        <v>35</v>
      </c>
      <c r="C35" s="68">
        <v>214.41931507105457</v>
      </c>
      <c r="D35" s="68">
        <v>156.6530067314884</v>
      </c>
      <c r="E35" s="68">
        <v>107.87718960359012</v>
      </c>
      <c r="F35" s="68">
        <v>166.84293618844575</v>
      </c>
      <c r="G35" s="68">
        <v>112.3138193485618</v>
      </c>
      <c r="H35" s="1"/>
      <c r="I35" s="1"/>
    </row>
    <row r="36" spans="1:9" ht="15">
      <c r="A36" s="19" t="s">
        <v>2</v>
      </c>
      <c r="B36" s="20" t="s">
        <v>36</v>
      </c>
      <c r="C36" s="64"/>
      <c r="D36" s="65" t="s">
        <v>47</v>
      </c>
      <c r="E36" s="65">
        <v>66.13126402393418</v>
      </c>
      <c r="F36" s="65">
        <v>150.98535073594016</v>
      </c>
      <c r="G36" s="65">
        <v>112.15102204115718</v>
      </c>
      <c r="H36" s="1"/>
      <c r="I36" s="1"/>
    </row>
    <row r="37" spans="1:9" ht="15">
      <c r="A37" s="19"/>
      <c r="B37" s="20" t="s">
        <v>16</v>
      </c>
      <c r="C37" s="64"/>
      <c r="D37" s="65"/>
      <c r="E37" s="65"/>
      <c r="F37" s="65"/>
      <c r="G37" s="66"/>
      <c r="H37" s="1"/>
      <c r="I37" s="1"/>
    </row>
    <row r="38" spans="1:9" ht="15">
      <c r="A38" s="19"/>
      <c r="B38" s="20" t="s">
        <v>0</v>
      </c>
      <c r="C38" s="64"/>
      <c r="D38" s="65"/>
      <c r="E38" s="65">
        <v>66.13126402393418</v>
      </c>
      <c r="F38" s="65">
        <v>82.97211889469853</v>
      </c>
      <c r="G38" s="66"/>
      <c r="H38" s="1"/>
      <c r="I38" s="1"/>
    </row>
    <row r="39" spans="1:9" ht="15">
      <c r="A39" s="19"/>
      <c r="B39" s="20" t="s">
        <v>13</v>
      </c>
      <c r="C39" s="64"/>
      <c r="D39" s="65"/>
      <c r="E39" s="65"/>
      <c r="F39" s="65">
        <v>68.0132318412416</v>
      </c>
      <c r="G39" s="66"/>
      <c r="H39" s="1"/>
      <c r="I39" s="1"/>
    </row>
    <row r="40" spans="1:9" ht="15">
      <c r="A40" s="19"/>
      <c r="B40" s="20" t="s">
        <v>14</v>
      </c>
      <c r="C40" s="64"/>
      <c r="D40" s="65"/>
      <c r="E40" s="65"/>
      <c r="F40" s="65"/>
      <c r="G40" s="66">
        <v>112.15102204115718</v>
      </c>
      <c r="H40" s="1"/>
      <c r="I40" s="1"/>
    </row>
    <row r="41" spans="1:9" ht="15">
      <c r="A41" s="19" t="s">
        <v>3</v>
      </c>
      <c r="B41" s="20" t="s">
        <v>37</v>
      </c>
      <c r="C41" s="64"/>
      <c r="D41" s="65"/>
      <c r="E41" s="65"/>
      <c r="F41" s="65"/>
      <c r="G41" s="66"/>
      <c r="H41" s="1"/>
      <c r="I41" s="1"/>
    </row>
    <row r="42" spans="1:9" ht="30">
      <c r="A42" s="19" t="s">
        <v>4</v>
      </c>
      <c r="B42" s="20" t="s">
        <v>38</v>
      </c>
      <c r="C42" s="64">
        <v>214.41931507105457</v>
      </c>
      <c r="D42" s="64">
        <f>D14/5348*1000</f>
        <v>156.6530067314884</v>
      </c>
      <c r="E42" s="64">
        <f>E14/5348*1000</f>
        <v>41.745925579655946</v>
      </c>
      <c r="F42" s="64">
        <f>F14/5348*1000</f>
        <v>15.857585452505607</v>
      </c>
      <c r="G42" s="64">
        <f>G14/5348*1000</f>
        <v>0.16279730740463724</v>
      </c>
      <c r="H42" s="1"/>
      <c r="I42" s="1"/>
    </row>
    <row r="43" spans="1:9" ht="15">
      <c r="A43" s="19" t="s">
        <v>5</v>
      </c>
      <c r="B43" s="20" t="s">
        <v>39</v>
      </c>
      <c r="C43" s="64"/>
      <c r="D43" s="65"/>
      <c r="E43" s="65"/>
      <c r="F43" s="65"/>
      <c r="G43" s="66"/>
      <c r="H43" s="1"/>
      <c r="I43" s="1"/>
    </row>
    <row r="44" spans="1:9" ht="15">
      <c r="A44" s="19" t="s">
        <v>20</v>
      </c>
      <c r="B44" s="20" t="s">
        <v>40</v>
      </c>
      <c r="C44" s="67">
        <v>23.655716529543756</v>
      </c>
      <c r="D44" s="67">
        <v>3.029040791165353</v>
      </c>
      <c r="E44" s="67">
        <v>2.4207421677336853</v>
      </c>
      <c r="F44" s="67">
        <v>6.096085800242953</v>
      </c>
      <c r="G44" s="67">
        <v>12.109847770401764</v>
      </c>
      <c r="H44" s="1"/>
      <c r="I44" s="1"/>
    </row>
    <row r="45" spans="1:9" ht="15">
      <c r="A45" s="19"/>
      <c r="B45" s="20" t="s">
        <v>41</v>
      </c>
      <c r="C45" s="64">
        <v>11.032455971470991</v>
      </c>
      <c r="D45" s="64">
        <v>1.93359888479976</v>
      </c>
      <c r="E45" s="64">
        <v>2.24397963705677</v>
      </c>
      <c r="F45" s="64">
        <v>3.653787172240572</v>
      </c>
      <c r="G45" s="64">
        <v>10.782152935979585</v>
      </c>
      <c r="H45" s="1"/>
      <c r="I45" s="1"/>
    </row>
    <row r="46" spans="1:9" ht="42.75" customHeight="1">
      <c r="A46" s="24" t="s">
        <v>22</v>
      </c>
      <c r="B46" s="20" t="s">
        <v>42</v>
      </c>
      <c r="C46" s="64">
        <v>0.09349289454001496</v>
      </c>
      <c r="D46" s="65"/>
      <c r="E46" s="65"/>
      <c r="F46" s="65"/>
      <c r="G46" s="66">
        <v>0.09349289454001496</v>
      </c>
      <c r="H46" s="1"/>
      <c r="I46" s="1"/>
    </row>
    <row r="47" spans="1:9" ht="30">
      <c r="A47" s="24" t="s">
        <v>24</v>
      </c>
      <c r="B47" s="20" t="s">
        <v>43</v>
      </c>
      <c r="C47" s="67">
        <v>190.76359854151085</v>
      </c>
      <c r="D47" s="67">
        <v>4.520583021690355</v>
      </c>
      <c r="E47" s="67">
        <v>37.44321559461482</v>
      </c>
      <c r="F47" s="67">
        <v>48.59582834704564</v>
      </c>
      <c r="G47" s="67">
        <v>100.20397157816004</v>
      </c>
      <c r="H47" s="1"/>
      <c r="I47" s="1"/>
    </row>
    <row r="48" spans="1:9" ht="87.75" customHeight="1">
      <c r="A48" s="24" t="s">
        <v>6</v>
      </c>
      <c r="B48" s="20" t="s">
        <v>44</v>
      </c>
      <c r="C48" s="64">
        <v>190.76359854151085</v>
      </c>
      <c r="D48" s="64">
        <v>4.520583021690355</v>
      </c>
      <c r="E48" s="64">
        <v>37.44321559461482</v>
      </c>
      <c r="F48" s="64">
        <v>48.59582834704564</v>
      </c>
      <c r="G48" s="64">
        <v>100.20397157816004</v>
      </c>
      <c r="H48" s="1"/>
      <c r="I48" s="1"/>
    </row>
    <row r="49" spans="1:9" ht="45">
      <c r="A49" s="24" t="s">
        <v>7</v>
      </c>
      <c r="B49" s="20" t="s">
        <v>45</v>
      </c>
      <c r="C49" s="54"/>
      <c r="D49" s="55"/>
      <c r="E49" s="55"/>
      <c r="F49" s="55"/>
      <c r="G49" s="56"/>
      <c r="H49" s="1"/>
      <c r="I49" s="1"/>
    </row>
    <row r="50" spans="1:9" ht="15.75" thickBot="1">
      <c r="A50" s="57" t="s">
        <v>8</v>
      </c>
      <c r="B50" s="36" t="s">
        <v>46</v>
      </c>
      <c r="C50" s="58"/>
      <c r="D50" s="59"/>
      <c r="E50" s="59"/>
      <c r="F50" s="59"/>
      <c r="G50" s="60"/>
      <c r="H50" s="1"/>
      <c r="I50" s="1"/>
    </row>
    <row r="51" spans="6:9" ht="24.75" customHeight="1">
      <c r="F51" s="1"/>
      <c r="H51" s="1"/>
      <c r="I51" s="1"/>
    </row>
    <row r="52" spans="1:9" ht="30.75" customHeight="1">
      <c r="A52" s="42"/>
      <c r="B52" s="43"/>
      <c r="C52" s="43"/>
      <c r="D52" s="43"/>
      <c r="E52" s="43"/>
      <c r="F52" s="43"/>
      <c r="G52" s="43"/>
      <c r="H52" s="132"/>
      <c r="I52" s="132"/>
    </row>
    <row r="53" spans="1:9" ht="29.25" customHeight="1">
      <c r="A53" s="44"/>
      <c r="B53" s="44"/>
      <c r="C53" s="45"/>
      <c r="D53" s="45"/>
      <c r="E53" s="45"/>
      <c r="F53" s="45"/>
      <c r="G53" s="45"/>
      <c r="H53" s="132"/>
      <c r="I53" s="132"/>
    </row>
    <row r="54" spans="1:7" ht="30" customHeight="1">
      <c r="A54" s="44"/>
      <c r="B54" s="44"/>
      <c r="C54" s="45"/>
      <c r="D54" s="45"/>
      <c r="E54" s="45"/>
      <c r="F54" s="45"/>
      <c r="G54" s="45"/>
    </row>
    <row r="55" spans="1:7" ht="15.75">
      <c r="A55" s="46"/>
      <c r="B55" s="47"/>
      <c r="C55" s="43"/>
      <c r="D55" s="43"/>
      <c r="E55" s="43"/>
      <c r="F55" s="43"/>
      <c r="G55" s="43"/>
    </row>
    <row r="56" spans="1:7" ht="15.75">
      <c r="A56" s="44"/>
      <c r="B56" s="44"/>
      <c r="C56" s="43"/>
      <c r="D56" s="43"/>
      <c r="E56" s="43"/>
      <c r="F56" s="43"/>
      <c r="G56" s="43"/>
    </row>
    <row r="57" spans="1:7" ht="15.75">
      <c r="A57" s="44"/>
      <c r="B57" s="44"/>
      <c r="C57" s="43"/>
      <c r="D57" s="43"/>
      <c r="E57" s="43"/>
      <c r="F57" s="43"/>
      <c r="G57" s="43"/>
    </row>
    <row r="59" spans="1:2" ht="15">
      <c r="A59" s="120"/>
      <c r="B59" s="120"/>
    </row>
  </sheetData>
  <sheetProtection/>
  <mergeCells count="14">
    <mergeCell ref="D20:D21"/>
    <mergeCell ref="E20:E21"/>
    <mergeCell ref="F20:F21"/>
    <mergeCell ref="G20:G21"/>
    <mergeCell ref="A59:B59"/>
    <mergeCell ref="A29:I29"/>
    <mergeCell ref="A32:A33"/>
    <mergeCell ref="B32:B33"/>
    <mergeCell ref="C32:G32"/>
    <mergeCell ref="A4:A5"/>
    <mergeCell ref="B4:B5"/>
    <mergeCell ref="C4:G4"/>
    <mergeCell ref="H52:I53"/>
    <mergeCell ref="C20:C21"/>
  </mergeCells>
  <printOptions/>
  <pageMargins left="0.7" right="0.7" top="0.75" bottom="0.75" header="0.3" footer="0.3"/>
  <pageSetup fitToHeight="0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tex9</cp:lastModifiedBy>
  <cp:lastPrinted>2019-02-14T06:58:02Z</cp:lastPrinted>
  <dcterms:created xsi:type="dcterms:W3CDTF">1996-10-08T23:32:33Z</dcterms:created>
  <dcterms:modified xsi:type="dcterms:W3CDTF">2020-02-05T11:16:41Z</dcterms:modified>
  <cp:category/>
  <cp:version/>
  <cp:contentType/>
  <cp:contentStatus/>
</cp:coreProperties>
</file>